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icky jung\Pictures\Camera Roll\"/>
    </mc:Choice>
  </mc:AlternateContent>
  <xr:revisionPtr revIDLastSave="0" documentId="13_ncr:1_{E7FA930D-1567-4604-8376-6C8F3FAB034B}" xr6:coauthVersionLast="47" xr6:coauthVersionMax="47" xr10:uidLastSave="{00000000-0000-0000-0000-000000000000}"/>
  <bookViews>
    <workbookView xWindow="11685" yWindow="120" windowWidth="16530" windowHeight="15480" xr2:uid="{00000000-000D-0000-FFFF-FFFF00000000}"/>
  </bookViews>
  <sheets>
    <sheet name="갑지" sheetId="1" r:id="rId1"/>
    <sheet name="원가계산서" sheetId="3" r:id="rId2"/>
    <sheet name="공종별집계표" sheetId="10" r:id="rId3"/>
    <sheet name="공종별내역서" sheetId="9" r:id="rId4"/>
    <sheet name="일위대가목록" sheetId="8" r:id="rId5"/>
    <sheet name="일위대가" sheetId="7" r:id="rId6"/>
    <sheet name="단가대비표" sheetId="6" r:id="rId7"/>
    <sheet name=" 공사설정 " sheetId="2" r:id="rId8"/>
  </sheets>
  <definedNames>
    <definedName name="_xlnm.Print_Area" localSheetId="3">공종별내역서!$A$1:$M$75</definedName>
    <definedName name="_xlnm.Print_Area" localSheetId="2">공종별집계표!$A$1:$M$22</definedName>
    <definedName name="_xlnm.Print_Area" localSheetId="6">단가대비표!$A$1:$X$23</definedName>
    <definedName name="_xlnm.Print_Area" localSheetId="1">원가계산서!$A$1:$G$31</definedName>
    <definedName name="_xlnm.Print_Area" localSheetId="5">일위대가!$A$1:$M$44</definedName>
    <definedName name="_xlnm.Print_Area" localSheetId="4">일위대가목록!$A$1:$J$9</definedName>
    <definedName name="_xlnm.Print_Titles" localSheetId="3">공종별내역서!$1:$3</definedName>
    <definedName name="_xlnm.Print_Titles" localSheetId="2">공종별집계표!$1:$4</definedName>
    <definedName name="_xlnm.Print_Titles" localSheetId="6">단가대비표!$1:$4</definedName>
    <definedName name="_xlnm.Print_Titles" localSheetId="1">원가계산서!$1:$3</definedName>
    <definedName name="_xlnm.Print_Titles" localSheetId="5">일위대가!$1:$3</definedName>
    <definedName name="_xlnm.Print_Titles" localSheetId="4">일위대가목록!$1:$3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0" l="1"/>
  <c r="A33" i="9"/>
  <c r="I35" i="9"/>
  <c r="J35" i="9" s="1"/>
  <c r="H35" i="9"/>
  <c r="K32" i="9"/>
  <c r="H32" i="9"/>
  <c r="F32" i="9"/>
  <c r="E29" i="9"/>
  <c r="G31" i="9"/>
  <c r="H31" i="9" s="1"/>
  <c r="G30" i="9"/>
  <c r="H30" i="9" s="1"/>
  <c r="I31" i="9"/>
  <c r="J31" i="9" s="1"/>
  <c r="E31" i="9"/>
  <c r="I30" i="9"/>
  <c r="J30" i="9" s="1"/>
  <c r="E30" i="9"/>
  <c r="I29" i="9"/>
  <c r="J29" i="9" s="1"/>
  <c r="G29" i="9"/>
  <c r="H29" i="9" s="1"/>
  <c r="A2" i="10"/>
  <c r="A2" i="8" s="1"/>
  <c r="A1" i="7" s="1"/>
  <c r="A2" i="6" s="1"/>
  <c r="J51" i="9" l="1"/>
  <c r="I51" i="9"/>
  <c r="K29" i="9"/>
  <c r="L32" i="9"/>
  <c r="K31" i="9"/>
  <c r="K30" i="9"/>
  <c r="F29" i="9"/>
  <c r="F30" i="9"/>
  <c r="L30" i="9" s="1"/>
  <c r="F31" i="9"/>
  <c r="L31" i="9" s="1"/>
  <c r="E10" i="8"/>
  <c r="G10" i="8"/>
  <c r="G41" i="7"/>
  <c r="H41" i="7" s="1"/>
  <c r="H43" i="7" s="1"/>
  <c r="J43" i="7"/>
  <c r="F43" i="7"/>
  <c r="L29" i="9" l="1"/>
  <c r="K41" i="7"/>
  <c r="L43" i="7"/>
  <c r="F10" i="8" s="1"/>
  <c r="F41" i="7"/>
  <c r="L41" i="7" s="1"/>
  <c r="O7" i="6"/>
  <c r="G34" i="9" l="1"/>
  <c r="H10" i="8"/>
  <c r="I54" i="9"/>
  <c r="J54" i="9" s="1"/>
  <c r="G54" i="9"/>
  <c r="I53" i="9"/>
  <c r="J53" i="9" s="1"/>
  <c r="G53" i="9"/>
  <c r="H53" i="9" s="1"/>
  <c r="I36" i="7"/>
  <c r="J36" i="7" s="1"/>
  <c r="G36" i="7"/>
  <c r="H36" i="7" s="1"/>
  <c r="E36" i="7"/>
  <c r="F36" i="7" s="1"/>
  <c r="I35" i="7"/>
  <c r="J35" i="7" s="1"/>
  <c r="G35" i="7"/>
  <c r="H35" i="7" s="1"/>
  <c r="E35" i="7"/>
  <c r="F35" i="7" s="1"/>
  <c r="I30" i="7"/>
  <c r="J30" i="7" s="1"/>
  <c r="G30" i="7"/>
  <c r="H30" i="7" s="1"/>
  <c r="E30" i="7"/>
  <c r="I29" i="7"/>
  <c r="G29" i="7"/>
  <c r="H29" i="7" s="1"/>
  <c r="E29" i="7"/>
  <c r="F29" i="7" s="1"/>
  <c r="I24" i="7"/>
  <c r="J24" i="7" s="1"/>
  <c r="G24" i="7"/>
  <c r="H24" i="7" s="1"/>
  <c r="E24" i="7"/>
  <c r="F24" i="7" s="1"/>
  <c r="I23" i="7"/>
  <c r="J23" i="7" s="1"/>
  <c r="G23" i="7"/>
  <c r="H23" i="7" s="1"/>
  <c r="E23" i="7"/>
  <c r="I18" i="7"/>
  <c r="J18" i="7" s="1"/>
  <c r="G18" i="7"/>
  <c r="H18" i="7" s="1"/>
  <c r="E18" i="7"/>
  <c r="F18" i="7" s="1"/>
  <c r="I17" i="7"/>
  <c r="J17" i="7" s="1"/>
  <c r="G17" i="7"/>
  <c r="H17" i="7" s="1"/>
  <c r="E17" i="7"/>
  <c r="I12" i="7"/>
  <c r="J12" i="7" s="1"/>
  <c r="G12" i="7"/>
  <c r="H12" i="7" s="1"/>
  <c r="E12" i="7"/>
  <c r="F12" i="7" s="1"/>
  <c r="I11" i="7"/>
  <c r="J11" i="7" s="1"/>
  <c r="G11" i="7"/>
  <c r="H11" i="7" s="1"/>
  <c r="E11" i="7"/>
  <c r="F11" i="7" s="1"/>
  <c r="I6" i="7"/>
  <c r="J6" i="7" s="1"/>
  <c r="G6" i="7"/>
  <c r="E6" i="7"/>
  <c r="F6" i="7" s="1"/>
  <c r="I5" i="7"/>
  <c r="J5" i="7" s="1"/>
  <c r="G5" i="7"/>
  <c r="H5" i="7" s="1"/>
  <c r="E5" i="7"/>
  <c r="O21" i="6"/>
  <c r="E35" i="9" s="1"/>
  <c r="O20" i="6"/>
  <c r="O19" i="6"/>
  <c r="O18" i="6"/>
  <c r="O17" i="6"/>
  <c r="O16" i="6"/>
  <c r="O15" i="6"/>
  <c r="O14" i="6"/>
  <c r="V13" i="6"/>
  <c r="O6" i="6"/>
  <c r="E53" i="9" s="1"/>
  <c r="F53" i="9" s="1"/>
  <c r="O5" i="6"/>
  <c r="E54" i="9" s="1"/>
  <c r="F54" i="9" s="1"/>
  <c r="H37" i="7"/>
  <c r="J37" i="7"/>
  <c r="H31" i="7"/>
  <c r="J31" i="7"/>
  <c r="H25" i="7"/>
  <c r="J25" i="7"/>
  <c r="H19" i="7"/>
  <c r="J19" i="7"/>
  <c r="H13" i="7"/>
  <c r="J13" i="7"/>
  <c r="H7" i="7"/>
  <c r="J7" i="7"/>
  <c r="F35" i="9" l="1"/>
  <c r="L35" i="9" s="1"/>
  <c r="K35" i="9"/>
  <c r="K34" i="9"/>
  <c r="H34" i="9"/>
  <c r="L34" i="9" s="1"/>
  <c r="K12" i="7"/>
  <c r="K5" i="7"/>
  <c r="K17" i="7"/>
  <c r="K23" i="7"/>
  <c r="K6" i="7"/>
  <c r="K29" i="7"/>
  <c r="J38" i="7"/>
  <c r="G9" i="8" s="1"/>
  <c r="J14" i="7"/>
  <c r="G5" i="8" s="1"/>
  <c r="I7" i="9" s="1"/>
  <c r="J7" i="9" s="1"/>
  <c r="F23" i="7"/>
  <c r="L23" i="7" s="1"/>
  <c r="K36" i="7"/>
  <c r="H14" i="7"/>
  <c r="F5" i="8" s="1"/>
  <c r="G7" i="9" s="1"/>
  <c r="H7" i="9" s="1"/>
  <c r="F17" i="7"/>
  <c r="L17" i="7" s="1"/>
  <c r="K53" i="9"/>
  <c r="J29" i="7"/>
  <c r="J32" i="7" s="1"/>
  <c r="G8" i="8" s="1"/>
  <c r="I5" i="9" s="1"/>
  <c r="J5" i="9" s="1"/>
  <c r="H6" i="7"/>
  <c r="H8" i="7" s="1"/>
  <c r="F4" i="8" s="1"/>
  <c r="G6" i="9" s="1"/>
  <c r="H6" i="9" s="1"/>
  <c r="K11" i="7"/>
  <c r="J26" i="7"/>
  <c r="G7" i="8" s="1"/>
  <c r="I9" i="9" s="1"/>
  <c r="J9" i="9" s="1"/>
  <c r="J8" i="7"/>
  <c r="G4" i="8" s="1"/>
  <c r="I6" i="9" s="1"/>
  <c r="J6" i="9" s="1"/>
  <c r="F5" i="7"/>
  <c r="L5" i="7" s="1"/>
  <c r="K18" i="7"/>
  <c r="K24" i="7"/>
  <c r="H32" i="7"/>
  <c r="F8" i="8" s="1"/>
  <c r="G5" i="9" s="1"/>
  <c r="H5" i="9" s="1"/>
  <c r="K35" i="7"/>
  <c r="J20" i="7"/>
  <c r="G6" i="8" s="1"/>
  <c r="I8" i="9" s="1"/>
  <c r="J8" i="9" s="1"/>
  <c r="E25" i="7"/>
  <c r="K25" i="7" s="1"/>
  <c r="E31" i="7"/>
  <c r="F31" i="7" s="1"/>
  <c r="L31" i="7" s="1"/>
  <c r="L18" i="7"/>
  <c r="K54" i="9"/>
  <c r="J75" i="9"/>
  <c r="I8" i="10" s="1"/>
  <c r="J8" i="10" s="1"/>
  <c r="H54" i="9"/>
  <c r="H75" i="9" s="1"/>
  <c r="G8" i="10" s="1"/>
  <c r="H8" i="10" s="1"/>
  <c r="F75" i="9"/>
  <c r="E8" i="10" s="1"/>
  <c r="F8" i="10" s="1"/>
  <c r="L24" i="7"/>
  <c r="E13" i="7"/>
  <c r="F13" i="7" s="1"/>
  <c r="L13" i="7" s="1"/>
  <c r="H38" i="7"/>
  <c r="F9" i="8" s="1"/>
  <c r="G33" i="9" s="1"/>
  <c r="H33" i="9" s="1"/>
  <c r="K30" i="7"/>
  <c r="L53" i="9"/>
  <c r="L36" i="7"/>
  <c r="E37" i="7"/>
  <c r="L35" i="7"/>
  <c r="F30" i="7"/>
  <c r="L30" i="7" s="1"/>
  <c r="H26" i="7"/>
  <c r="F7" i="8" s="1"/>
  <c r="G9" i="9" s="1"/>
  <c r="H9" i="9" s="1"/>
  <c r="H20" i="7"/>
  <c r="F6" i="8" s="1"/>
  <c r="G8" i="9" s="1"/>
  <c r="H8" i="9" s="1"/>
  <c r="E19" i="7"/>
  <c r="F19" i="7" s="1"/>
  <c r="L12" i="7"/>
  <c r="L11" i="7"/>
  <c r="H51" i="9" l="1"/>
  <c r="G7" i="10" s="1"/>
  <c r="H7" i="10" s="1"/>
  <c r="H27" i="9"/>
  <c r="G6" i="10" s="1"/>
  <c r="J27" i="9"/>
  <c r="I6" i="10" s="1"/>
  <c r="I5" i="10" s="1"/>
  <c r="F14" i="7"/>
  <c r="E5" i="8" s="1"/>
  <c r="E7" i="9" s="1"/>
  <c r="L6" i="7"/>
  <c r="L54" i="9"/>
  <c r="L75" i="9" s="1"/>
  <c r="E7" i="7"/>
  <c r="F7" i="7" s="1"/>
  <c r="K13" i="7"/>
  <c r="F25" i="7"/>
  <c r="F26" i="7" s="1"/>
  <c r="E7" i="8" s="1"/>
  <c r="L29" i="7"/>
  <c r="K31" i="7"/>
  <c r="L8" i="10"/>
  <c r="T8" i="10" s="1"/>
  <c r="E6" i="3" s="1"/>
  <c r="K8" i="10"/>
  <c r="F32" i="7"/>
  <c r="E8" i="8" s="1"/>
  <c r="F37" i="7"/>
  <c r="K37" i="7"/>
  <c r="L19" i="7"/>
  <c r="F20" i="7"/>
  <c r="K19" i="7"/>
  <c r="H6" i="10" l="1"/>
  <c r="H22" i="10" s="1"/>
  <c r="G5" i="10" s="1"/>
  <c r="J6" i="10"/>
  <c r="J5" i="10"/>
  <c r="E11" i="3" s="1"/>
  <c r="L25" i="7"/>
  <c r="L26" i="7"/>
  <c r="H5" i="8"/>
  <c r="L14" i="7"/>
  <c r="K7" i="7"/>
  <c r="L7" i="7"/>
  <c r="F8" i="7"/>
  <c r="L32" i="7"/>
  <c r="K7" i="9"/>
  <c r="F7" i="9"/>
  <c r="L7" i="9" s="1"/>
  <c r="H7" i="8"/>
  <c r="E9" i="9"/>
  <c r="H8" i="8"/>
  <c r="E5" i="9"/>
  <c r="L37" i="7"/>
  <c r="F38" i="7"/>
  <c r="L20" i="7"/>
  <c r="E6" i="8"/>
  <c r="H5" i="10" l="1"/>
  <c r="E8" i="3" s="1"/>
  <c r="E4" i="8"/>
  <c r="L8" i="7"/>
  <c r="K9" i="9"/>
  <c r="F9" i="9"/>
  <c r="L9" i="9" s="1"/>
  <c r="H6" i="8"/>
  <c r="E8" i="9"/>
  <c r="K5" i="9"/>
  <c r="F5" i="9"/>
  <c r="E9" i="8"/>
  <c r="E33" i="9" s="1"/>
  <c r="L38" i="7"/>
  <c r="F33" i="9" l="1"/>
  <c r="K33" i="9"/>
  <c r="E6" i="9"/>
  <c r="H4" i="8"/>
  <c r="L5" i="9"/>
  <c r="K8" i="9"/>
  <c r="F8" i="9"/>
  <c r="L8" i="9" s="1"/>
  <c r="H9" i="8"/>
  <c r="F51" i="9" l="1"/>
  <c r="E7" i="10" s="1"/>
  <c r="L33" i="9"/>
  <c r="L51" i="9" s="1"/>
  <c r="T9" i="10"/>
  <c r="E30" i="3"/>
  <c r="F6" i="9"/>
  <c r="L6" i="9" s="1"/>
  <c r="K6" i="9"/>
  <c r="F7" i="10" l="1"/>
  <c r="L7" i="10" s="1"/>
  <c r="K7" i="10"/>
  <c r="F27" i="9"/>
  <c r="L27" i="9"/>
  <c r="E9" i="3"/>
  <c r="E10" i="3" s="1"/>
  <c r="E12" i="3" l="1"/>
  <c r="E13" i="3"/>
  <c r="E6" i="10" l="1"/>
  <c r="K6" i="10" s="1"/>
  <c r="F6" i="10" l="1"/>
  <c r="F22" i="10" s="1"/>
  <c r="E5" i="10" s="1"/>
  <c r="L6" i="10" l="1"/>
  <c r="L22" i="10" s="1"/>
  <c r="K5" i="10" l="1"/>
  <c r="F5" i="10"/>
  <c r="E4" i="3" s="1"/>
  <c r="E7" i="3" s="1"/>
  <c r="E20" i="3" s="1"/>
  <c r="E22" i="3" s="1"/>
  <c r="L5" i="10" l="1"/>
  <c r="E23" i="3"/>
  <c r="E24" i="3" l="1"/>
  <c r="E25" i="3" s="1"/>
  <c r="E27" i="3" l="1"/>
  <c r="E28" i="3" s="1"/>
  <c r="E29" i="3" s="1"/>
  <c r="E31" i="3" l="1"/>
  <c r="I2" i="3" s="1"/>
  <c r="E13" i="1"/>
  <c r="F13" i="1" s="1"/>
  <c r="F18" i="1" s="1"/>
  <c r="D10" i="1" l="1"/>
  <c r="B10" i="1"/>
</calcChain>
</file>

<file path=xl/sharedStrings.xml><?xml version="1.0" encoding="utf-8"?>
<sst xmlns="http://schemas.openxmlformats.org/spreadsheetml/2006/main" count="1206" uniqueCount="401">
  <si>
    <t>공 종 별 집 계 표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</si>
  <si>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</si>
  <si>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</si>
  <si>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</si>
  <si>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</si>
  <si>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</si>
  <si>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</si>
  <si>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</si>
  <si>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</si>
  <si>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</si>
  <si>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</si>
  <si>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</si>
  <si>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</si>
  <si>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</si>
  <si>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</si>
  <si>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</si>
  <si>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</si>
  <si>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</si>
  <si>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</si>
  <si>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</si>
  <si>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</si>
  <si>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</si>
  <si>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</si>
  <si>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</si>
  <si>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</si>
  <si>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</si>
  <si>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</si>
  <si>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</si>
  <si>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</si>
  <si>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</si>
  <si>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</si>
  <si>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</si>
  <si>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</si>
  <si>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</si>
  <si>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</si>
  <si>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</si>
  <si>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</si>
  <si>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</si>
  <si>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</si>
  <si>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</si>
  <si>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</si>
  <si>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</si>
  <si>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</si>
  <si>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</si>
  <si>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</si>
  <si>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</si>
  <si>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</si>
  <si>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</si>
  <si>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</si>
  <si>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</si>
  <si>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/>
  </si>
  <si>
    <t>01</t>
  </si>
  <si>
    <t>대</t>
  </si>
  <si>
    <t>F</t>
  </si>
  <si>
    <t>T</t>
  </si>
  <si>
    <t>[ 합           계 ]</t>
  </si>
  <si>
    <t>TOTAL</t>
  </si>
  <si>
    <t>m</t>
  </si>
  <si>
    <t>M</t>
  </si>
  <si>
    <t>EA</t>
  </si>
  <si>
    <t>100</t>
  </si>
  <si>
    <t>5365330E16C8503078D0E8D15F7A4B</t>
  </si>
  <si>
    <t>521683721687C4B071EA4B2FCAA63034C8E8FE</t>
  </si>
  <si>
    <t>0105</t>
  </si>
  <si>
    <t>5365C32416961D607EE40E72596D40</t>
  </si>
  <si>
    <t>01055365C32416961D607EE40E72596D40</t>
  </si>
  <si>
    <t>냉매배관및보온재철거</t>
  </si>
  <si>
    <t>D12.7~D15.88</t>
  </si>
  <si>
    <t>5365C32416961D607EE40E72596CBB</t>
  </si>
  <si>
    <t>01055365C32416961D607EE40E72596CBB</t>
  </si>
  <si>
    <t>D20</t>
  </si>
  <si>
    <t>5365C32416961D607EE40E72596CBA</t>
  </si>
  <si>
    <t>01055365C32416961D607EE40E72596CBA</t>
  </si>
  <si>
    <t>D25~D28.58</t>
  </si>
  <si>
    <t>5365C32416961D607EE40E72596CB9</t>
  </si>
  <si>
    <t>01055365C32416961D607EE40E72596CB9</t>
  </si>
  <si>
    <t>냉매배관 트레이 철거</t>
  </si>
  <si>
    <t>5365C32416961D607EE40E72596CBD</t>
  </si>
  <si>
    <t>01055365C32416961D607EE40E72596CBD</t>
  </si>
  <si>
    <t>크레인</t>
  </si>
  <si>
    <t>50톤</t>
  </si>
  <si>
    <t>5216A32016630D50727069D9F3FEB8517FC064</t>
  </si>
  <si>
    <t>01055216A32016630D50727069D9F3FEB8517FC064</t>
  </si>
  <si>
    <t>0106</t>
  </si>
  <si>
    <t>1</t>
  </si>
  <si>
    <t>고동</t>
  </si>
  <si>
    <t>철강설, 동판, 작업설부산물</t>
  </si>
  <si>
    <t>kg</t>
  </si>
  <si>
    <t>수집상차도</t>
  </si>
  <si>
    <t>54A113CF16267AE07C707DA19F541BB0676211</t>
  </si>
  <si>
    <t>010654A113CF16267AE07C707DA19F541BB0676211</t>
  </si>
  <si>
    <t>고철</t>
  </si>
  <si>
    <t>철강설, 고철, 작업설부산물</t>
  </si>
  <si>
    <t>54A113CF16267AE07C707DA19F541BB0676061</t>
  </si>
  <si>
    <t>010654A113CF16267AE07C707DA19F541BB0676061</t>
  </si>
  <si>
    <t>53AF531C168F52C07452D6A8771229</t>
  </si>
  <si>
    <t>0108</t>
  </si>
  <si>
    <t>3</t>
  </si>
  <si>
    <t>식</t>
  </si>
  <si>
    <t>010802</t>
  </si>
  <si>
    <t>가변형히트펌프냉난방기설치</t>
  </si>
  <si>
    <t>기본냉매관</t>
  </si>
  <si>
    <t>521683721687C4B071EA4B2FCAA63034C8EF2D</t>
  </si>
  <si>
    <t>냉매관 및 설치</t>
  </si>
  <si>
    <t>평균￠12.7mm 커버없음 1m당</t>
  </si>
  <si>
    <t>521683721687C4B071EA4B2FCAA63034C8EF2C</t>
  </si>
  <si>
    <t>평균￠15.88mm 커버없음 1m당</t>
  </si>
  <si>
    <t>521683721687C4B071EA4B2FCAA63034C8EF23</t>
  </si>
  <si>
    <t>평균Φ20.0mm, 커버없음, 1m당</t>
  </si>
  <si>
    <t>521683721687C4B071EA4B2FCAA63034C8EF22</t>
  </si>
  <si>
    <t>평균Φ28.58mm, 커버없음, 1m당</t>
  </si>
  <si>
    <t>521683721687C4B071EA4B2FCAA63034C8EE04</t>
  </si>
  <si>
    <t>실외기노출배관트레이</t>
  </si>
  <si>
    <t>조</t>
  </si>
  <si>
    <t>521683721687C4B071EA4B2FCAA63034C8E980</t>
  </si>
  <si>
    <t>실외기받침대</t>
  </si>
  <si>
    <t>평균990×830×130mm</t>
  </si>
  <si>
    <t>521683721687C4B071EA4B2FCAA63034C8E987</t>
  </si>
  <si>
    <t>521683721687C4B071EA4B2FCAA63034C8E984</t>
  </si>
  <si>
    <t>521683721687C4B071EA4B2FCAA63034C8E8FD</t>
  </si>
  <si>
    <t>일 위 대 가 목 록</t>
  </si>
  <si>
    <t>코  드</t>
  </si>
  <si>
    <t>재 료 비</t>
  </si>
  <si>
    <t>노 무 비</t>
  </si>
  <si>
    <t>경    비</t>
  </si>
  <si>
    <t>합    계</t>
  </si>
  <si>
    <t>번  호</t>
  </si>
  <si>
    <t>비      고</t>
  </si>
  <si>
    <t>노임계수</t>
  </si>
  <si>
    <t>할증</t>
  </si>
  <si>
    <t>품셈개요</t>
  </si>
  <si>
    <t>장비일위</t>
  </si>
  <si>
    <t>일위대가</t>
  </si>
  <si>
    <t>할증적용</t>
  </si>
  <si>
    <t>할증저장</t>
  </si>
  <si>
    <t>할증율</t>
  </si>
  <si>
    <t>HAL1</t>
  </si>
  <si>
    <t>HAL2</t>
  </si>
  <si>
    <t>HAL3</t>
  </si>
  <si>
    <t>일위대가+자재</t>
  </si>
  <si>
    <t>A</t>
  </si>
  <si>
    <t>52B7F3C4167405F079CF34BF3D09001</t>
  </si>
  <si>
    <t>일반공사 직종</t>
  </si>
  <si>
    <t>인</t>
  </si>
  <si>
    <t xml:space="preserve"> [ 합          계 ]</t>
  </si>
  <si>
    <t>공구손료</t>
  </si>
  <si>
    <t>인력품의 2%</t>
  </si>
  <si>
    <t>보통인부</t>
  </si>
  <si>
    <t>537303B0165AB0A07E1F0D89C7100C80BB4E8F</t>
  </si>
  <si>
    <t>537303B0165AB0A07E1F092ED76709FBB78337</t>
  </si>
  <si>
    <t>배관공</t>
  </si>
  <si>
    <t>537303B0165AB0A07E1F0D89C7100C80BB4DEF</t>
  </si>
  <si>
    <t>5365C32416961D607EE40E72596CBB537303B0165AB0A07E1F0D89C7100C80BB4E8F</t>
  </si>
  <si>
    <t>5365C32416961D607EE40E72596CBB537303B0165AB0A07E1F0D89C7100C80BB4DEF</t>
  </si>
  <si>
    <t>5365C32416961D607EE40E72596CBB52B7F3C4167405F079CF34BF3D09001</t>
  </si>
  <si>
    <t>5365C32416961D607EE40E72596CBA537303B0165AB0A07E1F0D89C7100C80BB4E8F</t>
  </si>
  <si>
    <t>5365C32416961D607EE40E72596CBA537303B0165AB0A07E1F0D89C7100C80BB4DEF</t>
  </si>
  <si>
    <t>5365C32416961D607EE40E72596CBA52B7F3C4167405F079CF34BF3D09001</t>
  </si>
  <si>
    <t>5365C32416961D607EE40E72596CB9537303B0165AB0A07E1F0D89C7100C80BB4E8F</t>
  </si>
  <si>
    <t>5365C32416961D607EE40E72596CB9537303B0165AB0A07E1F0D89C7100C80BB4DEF</t>
  </si>
  <si>
    <t>5365C32416961D607EE40E72596CB952B7F3C4167405F079CF34BF3D09001</t>
  </si>
  <si>
    <t>5365C32416961D607EE40E72596CBD537303B0165AB0A07E1F0D89C7100C80BB4E8F</t>
  </si>
  <si>
    <t>5365C32416961D607EE40E72596CBD537303B0165AB0A07E1F0D89C7100C80BB4DEF</t>
  </si>
  <si>
    <t>5365C32416961D607EE40E72596CBD52B7F3C4167405F079CF34BF3D09001</t>
  </si>
  <si>
    <t>기계설비공</t>
  </si>
  <si>
    <t>537303B0165AB0A07E1F0D89C7100C80BB4B39</t>
  </si>
  <si>
    <t>5365C32416961D607EE40E72596D40537303B0165AB0A07E1F0D89C7100C80BB4B39</t>
  </si>
  <si>
    <t>5365C32416961D607EE40E72596D40537303B0165AB0A07E1F0D89C7100C80BB4E8F</t>
  </si>
  <si>
    <t>5365C32416961D607EE40E72596D4052B7F3C4167405F079CF34BF3D09001</t>
  </si>
  <si>
    <t>가스설비 4-3-2</t>
  </si>
  <si>
    <t>5365330E16C8503078D0E8D15F7A4B537303B0165AB0A07E1F0D89C7100C80BB4DEF</t>
  </si>
  <si>
    <t>5365330E16C8503078D0E8D15F7A4B537303B0165AB0A07E1F0D89C7100C80BB4E8F</t>
  </si>
  <si>
    <t>5365330E16C8503078D0E8D15F7A4B52B7F3C4167405F079CF34BF3D09001</t>
  </si>
  <si>
    <t>단 가 대 비 표</t>
  </si>
  <si>
    <t>규격</t>
  </si>
  <si>
    <t>조달청가격</t>
  </si>
  <si>
    <t>PAGE</t>
  </si>
  <si>
    <t>거래가격</t>
  </si>
  <si>
    <t>유통물가</t>
  </si>
  <si>
    <t>조사가격1</t>
  </si>
  <si>
    <t>조사가격2</t>
  </si>
  <si>
    <t>적용단가</t>
  </si>
  <si>
    <t>품목구분</t>
  </si>
  <si>
    <t>노임구분</t>
  </si>
  <si>
    <t>소수점처리</t>
  </si>
  <si>
    <t>1456</t>
  </si>
  <si>
    <t>노임 1</t>
  </si>
  <si>
    <t>B</t>
  </si>
  <si>
    <t>노임 2</t>
  </si>
  <si>
    <t>노임 3</t>
  </si>
  <si>
    <t>공 사 원 가 계 산 서</t>
  </si>
  <si>
    <t>비        목</t>
  </si>
  <si>
    <t>금      액</t>
  </si>
  <si>
    <t>구        성        비</t>
  </si>
  <si>
    <t>순   공   사   원   가</t>
  </si>
  <si>
    <t>재   료   비</t>
  </si>
  <si>
    <t>노   무   비</t>
  </si>
  <si>
    <t>경        비</t>
  </si>
  <si>
    <t>A1</t>
  </si>
  <si>
    <t>직  접  재  료  비</t>
  </si>
  <si>
    <t>A2</t>
  </si>
  <si>
    <t>간  접  재  료  비</t>
  </si>
  <si>
    <t>A3</t>
  </si>
  <si>
    <t>작 업 부 산 물</t>
  </si>
  <si>
    <t>AS</t>
  </si>
  <si>
    <t>[ 소          계 ]</t>
  </si>
  <si>
    <t>B1</t>
  </si>
  <si>
    <t>직  접  노  무  비</t>
  </si>
  <si>
    <t>B2</t>
  </si>
  <si>
    <t>간  접  노  무  비</t>
  </si>
  <si>
    <t>직접노무비 * 8%</t>
  </si>
  <si>
    <t>BS</t>
  </si>
  <si>
    <t>C2</t>
  </si>
  <si>
    <t>기   계    경   비</t>
  </si>
  <si>
    <t>C4</t>
  </si>
  <si>
    <t>산  재  보  험  료</t>
  </si>
  <si>
    <t>노무비 * 3.73%</t>
  </si>
  <si>
    <t>C5</t>
  </si>
  <si>
    <t>고  용  보  험  료</t>
  </si>
  <si>
    <t>노무비 * 0.87%</t>
  </si>
  <si>
    <t>C6</t>
  </si>
  <si>
    <t>국민  건강  보험료</t>
  </si>
  <si>
    <t>직접노무비 * 3.335%</t>
  </si>
  <si>
    <t>C7</t>
  </si>
  <si>
    <t>국민  연금  보험료</t>
  </si>
  <si>
    <t>직접노무비 * 4.5%</t>
  </si>
  <si>
    <t>CB</t>
  </si>
  <si>
    <t>노인장기요양보험료</t>
  </si>
  <si>
    <t>건강보험료 * 10.25%</t>
  </si>
  <si>
    <t>C8</t>
  </si>
  <si>
    <t>퇴직  공제  부금비</t>
  </si>
  <si>
    <t>직접노무비 * 2.3%</t>
  </si>
  <si>
    <t>CA</t>
  </si>
  <si>
    <t>산업안전보건관리비</t>
  </si>
  <si>
    <t>(재료비+직노) * 2.93%</t>
  </si>
  <si>
    <t>CH</t>
  </si>
  <si>
    <t>환  경  보  전  비</t>
  </si>
  <si>
    <t>(재료비+직노+기계경비) * 0.3%</t>
  </si>
  <si>
    <t>CG</t>
  </si>
  <si>
    <t>기   타    경   비</t>
  </si>
  <si>
    <t>(재료비+노무비) * 5.6%</t>
  </si>
  <si>
    <t>CL</t>
  </si>
  <si>
    <t>건설기계대여금지급보증서발급수수료</t>
  </si>
  <si>
    <t>(재료비+직노+기계경비) * 0.1%</t>
  </si>
  <si>
    <t>CS</t>
  </si>
  <si>
    <t>S1</t>
  </si>
  <si>
    <t xml:space="preserve">        계</t>
  </si>
  <si>
    <t>D1</t>
  </si>
  <si>
    <t>일  반  관  리  비</t>
  </si>
  <si>
    <t>계 * 6%</t>
  </si>
  <si>
    <t>D2</t>
  </si>
  <si>
    <t>이              윤</t>
  </si>
  <si>
    <t>(노무비+경비+일반관리비) * 15%</t>
  </si>
  <si>
    <t>D4</t>
  </si>
  <si>
    <t>폐기물처리비</t>
  </si>
  <si>
    <t>D9</t>
  </si>
  <si>
    <t>공   급    가   액</t>
  </si>
  <si>
    <t>DB</t>
  </si>
  <si>
    <t>부  가  가  치  세</t>
  </si>
  <si>
    <t>공급가액 * 10%</t>
  </si>
  <si>
    <t>DH</t>
  </si>
  <si>
    <t>도      급      액</t>
  </si>
  <si>
    <t>DJ</t>
  </si>
  <si>
    <t>관 급 자 재 비</t>
  </si>
  <si>
    <t>S2</t>
  </si>
  <si>
    <t>총   공   사    비</t>
  </si>
  <si>
    <t>이 Sheet는 수정하지 마십시요</t>
  </si>
  <si>
    <t>공사구분</t>
  </si>
  <si>
    <t>C</t>
  </si>
  <si>
    <t>타이틀</t>
  </si>
  <si>
    <t>확정내역</t>
  </si>
  <si>
    <t>원내역</t>
  </si>
  <si>
    <t>자재단가적용</t>
  </si>
  <si>
    <t>경비단가적용</t>
  </si>
  <si>
    <t>품목코드형식</t>
  </si>
  <si>
    <t>XXXX-XXXX-XXXXXXXXX</t>
  </si>
  <si>
    <t>내역금액소수점처리</t>
  </si>
  <si>
    <t>일위대가내역소수점처리</t>
  </si>
  <si>
    <t>단가명</t>
  </si>
  <si>
    <t>TTTTT</t>
  </si>
  <si>
    <t>환율</t>
  </si>
  <si>
    <t>시간당작업량</t>
  </si>
  <si>
    <t>R</t>
  </si>
  <si>
    <t>1회 사이클시간</t>
  </si>
  <si>
    <t>시간당 작업사이클</t>
  </si>
  <si>
    <t>일반변수</t>
  </si>
  <si>
    <t>시간당 노임산출 계수</t>
  </si>
  <si>
    <t>1/8*16/12*25/20</t>
  </si>
  <si>
    <t>재료비 할증 계수</t>
  </si>
  <si>
    <t>노무비 할증 계수</t>
  </si>
  <si>
    <t>경비 할증 계수</t>
  </si>
  <si>
    <t>내역,일위대가 품명,규격,단위 따로적용</t>
  </si>
  <si>
    <t>내역단가 소수점처리</t>
  </si>
  <si>
    <t>코드</t>
  </si>
  <si>
    <t>공종구분명</t>
  </si>
  <si>
    <t>원가비목코드</t>
  </si>
  <si>
    <t>운    반    비</t>
  </si>
  <si>
    <t>C1</t>
  </si>
  <si>
    <t>사 급 자 재 비</t>
  </si>
  <si>
    <t>D3</t>
  </si>
  <si>
    <t>...</t>
  </si>
  <si>
    <t>[ 충남발전연구원 냉난방기 교체 기계설비공사 ]</t>
    <phoneticPr fontId="1" type="noConversion"/>
  </si>
  <si>
    <t>25톤</t>
    <phoneticPr fontId="1" type="noConversion"/>
  </si>
  <si>
    <t>냉매</t>
    <phoneticPr fontId="1" type="noConversion"/>
  </si>
  <si>
    <t>R410A</t>
    <phoneticPr fontId="1" type="noConversion"/>
  </si>
  <si>
    <t>KG</t>
    <phoneticPr fontId="1" type="noConversion"/>
  </si>
  <si>
    <t>냉매</t>
    <phoneticPr fontId="1" type="noConversion"/>
  </si>
  <si>
    <t>R410A</t>
    <phoneticPr fontId="1" type="noConversion"/>
  </si>
  <si>
    <t>냉난방기 철거</t>
    <phoneticPr fontId="1" type="noConversion"/>
  </si>
  <si>
    <t>실외기</t>
    <phoneticPr fontId="1" type="noConversion"/>
  </si>
  <si>
    <t>식</t>
    <phoneticPr fontId="1" type="noConversion"/>
  </si>
  <si>
    <t>호표 1</t>
    <phoneticPr fontId="1" type="noConversion"/>
  </si>
  <si>
    <t>호표 2</t>
    <phoneticPr fontId="1" type="noConversion"/>
  </si>
  <si>
    <t>호표 3</t>
    <phoneticPr fontId="1" type="noConversion"/>
  </si>
  <si>
    <t>호표 4</t>
    <phoneticPr fontId="1" type="noConversion"/>
  </si>
  <si>
    <t>호표 5</t>
    <phoneticPr fontId="1" type="noConversion"/>
  </si>
  <si>
    <t>호표 6</t>
    <phoneticPr fontId="1" type="noConversion"/>
  </si>
  <si>
    <t>냉매배관및보온재철거  D12.7~D15.88  M     ( 호표 1 )</t>
    <phoneticPr fontId="1" type="noConversion"/>
  </si>
  <si>
    <t>냉매배관및보온재철거  D20  M     ( 호표 2 )</t>
    <phoneticPr fontId="1" type="noConversion"/>
  </si>
  <si>
    <t>냉매배관및보온재철거  D25~D28.58  M     ( 호표 3 )</t>
    <phoneticPr fontId="1" type="noConversion"/>
  </si>
  <si>
    <t>냉난방기 철거  실외기  대     ( 호표 5 )</t>
    <phoneticPr fontId="1" type="noConversion"/>
  </si>
  <si>
    <t>냉매배관 트레이 철거    M     ( 호표 4 )</t>
    <phoneticPr fontId="1" type="noConversion"/>
  </si>
  <si>
    <t>01 냉난방기 철거공사</t>
    <phoneticPr fontId="1" type="noConversion"/>
  </si>
  <si>
    <t>기밀시험</t>
    <phoneticPr fontId="1" type="noConversion"/>
  </si>
  <si>
    <t>15',19'보완</t>
    <phoneticPr fontId="1" type="noConversion"/>
  </si>
  <si>
    <t>시운전</t>
    <phoneticPr fontId="1" type="noConversion"/>
  </si>
  <si>
    <t>시운전</t>
    <phoneticPr fontId="1" type="noConversion"/>
  </si>
  <si>
    <t>호표 7</t>
  </si>
  <si>
    <t>기밀시험  식    배관기밀시험    ( 호표 6 )</t>
    <phoneticPr fontId="1" type="noConversion"/>
  </si>
  <si>
    <t xml:space="preserve">  시운전   식       ( 호표 7 )</t>
    <phoneticPr fontId="1" type="noConversion"/>
  </si>
  <si>
    <t>01 냉난방실외기 철거</t>
    <phoneticPr fontId="1" type="noConversion"/>
  </si>
  <si>
    <t>냉난방실외기 철거</t>
    <phoneticPr fontId="1" type="noConversion"/>
  </si>
  <si>
    <t>신,구통신 호환 KIT구입</t>
    <phoneticPr fontId="1" type="noConversion"/>
  </si>
  <si>
    <t>셑</t>
    <phoneticPr fontId="1" type="noConversion"/>
  </si>
  <si>
    <t>KIT설치비</t>
    <phoneticPr fontId="1" type="noConversion"/>
  </si>
  <si>
    <t>DVM S Main PBA구입(PBA+CCH)</t>
    <phoneticPr fontId="1" type="noConversion"/>
  </si>
  <si>
    <t>전원선 철거 및 재설치</t>
    <phoneticPr fontId="1" type="noConversion"/>
  </si>
  <si>
    <t>내선전공(일반직종)</t>
    <phoneticPr fontId="1" type="noConversion"/>
  </si>
  <si>
    <t>인</t>
    <phoneticPr fontId="1" type="noConversion"/>
  </si>
  <si>
    <t>기게설비공(일반직종)</t>
    <phoneticPr fontId="1" type="noConversion"/>
  </si>
  <si>
    <t>인</t>
    <phoneticPr fontId="1" type="noConversion"/>
  </si>
  <si>
    <t>내선전공</t>
    <phoneticPr fontId="1" type="noConversion"/>
  </si>
  <si>
    <t>셑</t>
    <phoneticPr fontId="1" type="noConversion"/>
  </si>
  <si>
    <t>호표6</t>
    <phoneticPr fontId="1" type="noConversion"/>
  </si>
  <si>
    <t>호표7</t>
  </si>
  <si>
    <t>호표1</t>
    <phoneticPr fontId="1" type="noConversion"/>
  </si>
  <si>
    <t>호표2</t>
  </si>
  <si>
    <t>호표3</t>
  </si>
  <si>
    <t>호표4</t>
  </si>
  <si>
    <t>호표5</t>
  </si>
  <si>
    <t>03 작업부산물</t>
    <phoneticPr fontId="1" type="noConversion"/>
  </si>
  <si>
    <t>02 냉난방기 부대공사</t>
    <phoneticPr fontId="1" type="noConversion"/>
  </si>
  <si>
    <t>03 작업부산물</t>
    <phoneticPr fontId="1" type="noConversion"/>
  </si>
  <si>
    <t xml:space="preserve">  견    적    서  </t>
    <phoneticPr fontId="13" type="noConversion"/>
  </si>
  <si>
    <r>
      <rPr>
        <b/>
        <sz val="12"/>
        <rFont val="맑은 고딕"/>
        <family val="3"/>
        <charset val="129"/>
      </rPr>
      <t>주식회사 신 화</t>
    </r>
    <phoneticPr fontId="13" type="noConversion"/>
  </si>
  <si>
    <t>대표자 : 강  현  규</t>
    <phoneticPr fontId="13" type="noConversion"/>
  </si>
  <si>
    <t xml:space="preserve">    납품일자 : 상호협의</t>
    <phoneticPr fontId="13" type="noConversion"/>
  </si>
  <si>
    <t>충남 공주시 전막1길 6-5, 1층</t>
    <phoneticPr fontId="13" type="noConversion"/>
  </si>
  <si>
    <t xml:space="preserve"> TEL : 041)857-1237, FAX : 041)857-1238</t>
    <phoneticPr fontId="13" type="noConversion"/>
  </si>
  <si>
    <t xml:space="preserve">     아래와 같이 견적합니다.</t>
    <phoneticPr fontId="13" type="noConversion"/>
  </si>
  <si>
    <t>견 적 금 액 :</t>
    <phoneticPr fontId="13" type="noConversion"/>
  </si>
  <si>
    <t>품목
(Product)</t>
    <phoneticPr fontId="13" type="noConversion"/>
  </si>
  <si>
    <t>규격
(Descrlption)</t>
    <phoneticPr fontId="13" type="noConversion"/>
  </si>
  <si>
    <t>수량
(Qty)</t>
    <phoneticPr fontId="13" type="noConversion"/>
  </si>
  <si>
    <t>단위
(Unit)</t>
    <phoneticPr fontId="13" type="noConversion"/>
  </si>
  <si>
    <t>단가
(Unit Price)</t>
    <phoneticPr fontId="13" type="noConversion"/>
  </si>
  <si>
    <t>금액
(Price Sum)</t>
    <phoneticPr fontId="13" type="noConversion"/>
  </si>
  <si>
    <t>비고</t>
    <phoneticPr fontId="13" type="noConversion"/>
  </si>
  <si>
    <t>합   계</t>
    <phoneticPr fontId="13" type="noConversion"/>
  </si>
  <si>
    <r>
      <rPr>
        <sz val="11"/>
        <rFont val="맑은 고딕"/>
        <family val="3"/>
        <charset val="129"/>
      </rPr>
      <t>※특기사항</t>
    </r>
    <phoneticPr fontId="13" type="noConversion"/>
  </si>
  <si>
    <t xml:space="preserve">    인도장소 : 충청남도 공주시 </t>
    <phoneticPr fontId="13" type="noConversion"/>
  </si>
  <si>
    <t>업종 : 기계설비공사업, 전자제품 특판 및 조달납품
         시스템에어컨 전문점(EHP, GHP, ERV, 클리닝)</t>
    <phoneticPr fontId="13" type="noConversion"/>
  </si>
  <si>
    <t>1. 냉난방개선 기계설비 공사</t>
    <phoneticPr fontId="1" type="noConversion"/>
  </si>
  <si>
    <t>1.냉난방개선 기계설비공사</t>
    <phoneticPr fontId="1" type="noConversion"/>
  </si>
  <si>
    <t>도급공사비</t>
    <phoneticPr fontId="1" type="noConversion"/>
  </si>
  <si>
    <t>식</t>
    <phoneticPr fontId="1" type="noConversion"/>
  </si>
  <si>
    <t>(조달수수료 및 부가가치세 포함)</t>
    <phoneticPr fontId="13" type="noConversion"/>
  </si>
  <si>
    <t>1.설치 및 시운전 포함입니다.</t>
    <phoneticPr fontId="1" type="noConversion"/>
  </si>
  <si>
    <t>자재1</t>
    <phoneticPr fontId="1" type="noConversion"/>
  </si>
  <si>
    <t>자재2</t>
    <phoneticPr fontId="1" type="noConversion"/>
  </si>
  <si>
    <t>자재3</t>
  </si>
  <si>
    <t>자재4</t>
  </si>
  <si>
    <t>자재5</t>
    <phoneticPr fontId="1" type="noConversion"/>
  </si>
  <si>
    <t>자재6</t>
  </si>
  <si>
    <t>자재7</t>
  </si>
  <si>
    <t>자재8</t>
  </si>
  <si>
    <t>자재9</t>
  </si>
  <si>
    <t>자재10</t>
  </si>
  <si>
    <t>자재11</t>
  </si>
  <si>
    <t>자재12</t>
  </si>
  <si>
    <t>자재13</t>
  </si>
  <si>
    <t>노임 4</t>
  </si>
  <si>
    <t>2.관급자재 냉난방기 구입은 조달청 3자단가로 산출하였습니다.</t>
    <phoneticPr fontId="1" type="noConversion"/>
  </si>
  <si>
    <t>3.노후 냉난방실외기 철거 및 신규실외기 부대공사입니다.</t>
    <phoneticPr fontId="1" type="noConversion"/>
  </si>
  <si>
    <t xml:space="preserve">    일련번호 : 2021-11-10-02</t>
    <phoneticPr fontId="13" type="noConversion"/>
  </si>
  <si>
    <t>별도</t>
    <phoneticPr fontId="1" type="noConversion"/>
  </si>
  <si>
    <t>금액 : 금일천칠만육천원(￦10,076,000)</t>
    <phoneticPr fontId="1" type="noConversion"/>
  </si>
  <si>
    <t xml:space="preserve">    수   신 : 충남연구원</t>
    <phoneticPr fontId="13" type="noConversion"/>
  </si>
  <si>
    <t xml:space="preserve">    공사명 : 충남연구원 냉난방개선 기계설비 공사</t>
    <phoneticPr fontId="13" type="noConversion"/>
  </si>
  <si>
    <t>공사명 : 충남연구원 냉난방개선 기계설비공사</t>
    <phoneticPr fontId="1" type="noConversion"/>
  </si>
  <si>
    <t xml:space="preserve">담당자 : 강현규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</si>
</sst>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₩&quot;#,##0;\-&quot;₩&quot;#,##0"/>
    <numFmt numFmtId="41" formatCode="_-* #,##0_-;\-* #,##0_-;_-* &quot;-&quot;_-;_-@_-"/>
    <numFmt numFmtId="43" formatCode="_-* #,##0.00_-;\-* #,##0.00_-;_-* &quot;-&quot;??_-;_-@_-"/>
    <numFmt numFmtId="176" formatCode="#,###"/>
    <numFmt numFmtId="177" formatCode="#,###;\-#,###;#;"/>
    <numFmt numFmtId="178" formatCode="#,##0.00#"/>
    <numFmt numFmtId="179" formatCode="#,##0.0"/>
    <numFmt numFmtId="180" formatCode="#,##0.00#;\-#,##0.00#;#"/>
    <numFmt numFmtId="181" formatCode="[$-F800]dddd\,\ mmmm\ dd\,\ yyyy"/>
    <numFmt numFmtId="182" formatCode="[DBNum4]&quot;일금&quot;[$-412]General&quot;원정&quot;"/>
    <numFmt numFmtId="183" formatCode="_-* #,##0.0_-;\-* #,##0.0_-;_-* &quot;-&quot;?_-;_-@_-"/>
  </numFmts>
  <fonts count="2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돋움체"/>
      <family val="3"/>
      <charset val="129"/>
    </font>
    <font>
      <b/>
      <u/>
      <sz val="16"/>
      <color theme="1"/>
      <name val="돋움체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1"/>
      <color rgb="FFFF0000"/>
      <name val="굴림체"/>
      <family val="3"/>
      <charset val="129"/>
    </font>
    <font>
      <u val="double"/>
      <sz val="20"/>
      <name val="맑은 고딕"/>
      <family val="3"/>
      <charset val="129"/>
      <scheme val="minor"/>
    </font>
    <font>
      <sz val="8"/>
      <name val="돋움"/>
      <family val="3"/>
      <charset val="129"/>
    </font>
    <font>
      <sz val="2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2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0" xfId="0" quotePrefix="1" applyAlignment="1">
      <alignment vertical="center"/>
    </xf>
    <xf numFmtId="0" fontId="0" fillId="0" borderId="0" xfId="0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/>
    </xf>
    <xf numFmtId="0" fontId="4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177" fontId="5" fillId="0" borderId="1" xfId="0" applyNumberFormat="1" applyFont="1" applyBorder="1" applyAlignment="1">
      <alignment vertical="center" wrapText="1"/>
    </xf>
    <xf numFmtId="0" fontId="0" fillId="0" borderId="1" xfId="0" quotePrefix="1" applyFont="1" applyBorder="1" applyAlignment="1">
      <alignment vertical="center" wrapText="1"/>
    </xf>
    <xf numFmtId="178" fontId="5" fillId="0" borderId="1" xfId="0" applyNumberFormat="1" applyFont="1" applyBorder="1" applyAlignment="1">
      <alignment vertical="center" wrapText="1"/>
    </xf>
    <xf numFmtId="179" fontId="5" fillId="0" borderId="1" xfId="0" applyNumberFormat="1" applyFont="1" applyBorder="1" applyAlignment="1">
      <alignment vertical="center" wrapText="1"/>
    </xf>
    <xf numFmtId="180" fontId="5" fillId="0" borderId="1" xfId="0" quotePrefix="1" applyNumberFormat="1" applyFont="1" applyBorder="1" applyAlignment="1">
      <alignment vertical="center" wrapText="1"/>
    </xf>
    <xf numFmtId="180" fontId="5" fillId="0" borderId="1" xfId="0" applyNumberFormat="1" applyFont="1" applyBorder="1" applyAlignment="1">
      <alignment vertical="center" wrapText="1"/>
    </xf>
    <xf numFmtId="180" fontId="0" fillId="0" borderId="0" xfId="0" applyNumberFormat="1" applyAlignment="1">
      <alignment vertical="center"/>
    </xf>
    <xf numFmtId="0" fontId="6" fillId="0" borderId="1" xfId="0" quotePrefix="1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0" fillId="0" borderId="0" xfId="0" quotePrefix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8" fontId="5" fillId="0" borderId="1" xfId="0" applyNumberFormat="1" applyFont="1" applyBorder="1" applyAlignment="1">
      <alignment vertical="center" wrapText="1"/>
    </xf>
    <xf numFmtId="179" fontId="5" fillId="0" borderId="1" xfId="0" applyNumberFormat="1" applyFont="1" applyBorder="1" applyAlignment="1">
      <alignment vertical="center" wrapText="1"/>
    </xf>
    <xf numFmtId="0" fontId="5" fillId="0" borderId="1" xfId="0" quotePrefix="1" applyFont="1" applyFill="1" applyBorder="1" applyAlignment="1">
      <alignment vertical="center" wrapText="1"/>
    </xf>
    <xf numFmtId="0" fontId="5" fillId="0" borderId="1" xfId="0" quotePrefix="1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vertical="center" wrapText="1"/>
    </xf>
    <xf numFmtId="0" fontId="4" fillId="0" borderId="1" xfId="0" quotePrefix="1" applyFont="1" applyBorder="1" applyAlignment="1">
      <alignment horizontal="left" vertical="center" wrapText="1"/>
    </xf>
    <xf numFmtId="176" fontId="5" fillId="0" borderId="1" xfId="0" quotePrefix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41" fontId="0" fillId="0" borderId="1" xfId="1" applyFont="1" applyBorder="1">
      <alignment vertical="center"/>
    </xf>
    <xf numFmtId="0" fontId="5" fillId="0" borderId="1" xfId="0" quotePrefix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vertical="center" wrapText="1"/>
    </xf>
    <xf numFmtId="176" fontId="10" fillId="0" borderId="1" xfId="0" applyNumberFormat="1" applyFont="1" applyBorder="1" applyAlignment="1">
      <alignment vertical="center" wrapText="1"/>
    </xf>
    <xf numFmtId="181" fontId="16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 wrapText="1"/>
    </xf>
    <xf numFmtId="0" fontId="15" fillId="0" borderId="7" xfId="0" applyFont="1" applyBorder="1">
      <alignment vertical="center"/>
    </xf>
    <xf numFmtId="0" fontId="15" fillId="0" borderId="0" xfId="0" applyFont="1" applyBorder="1">
      <alignment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1" fontId="15" fillId="0" borderId="1" xfId="1" applyFont="1" applyBorder="1" applyAlignment="1">
      <alignment horizontal="center" vertical="center" wrapText="1"/>
    </xf>
    <xf numFmtId="41" fontId="15" fillId="0" borderId="2" xfId="1" applyFont="1" applyBorder="1" applyAlignment="1">
      <alignment horizontal="center" vertical="center" wrapText="1"/>
    </xf>
    <xf numFmtId="41" fontId="15" fillId="0" borderId="16" xfId="1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41" fontId="15" fillId="0" borderId="17" xfId="1" applyFont="1" applyBorder="1" applyAlignment="1">
      <alignment horizontal="center" vertical="center" wrapText="1"/>
    </xf>
    <xf numFmtId="41" fontId="15" fillId="0" borderId="18" xfId="1" applyFont="1" applyBorder="1" applyAlignment="1">
      <alignment horizontal="center" vertical="center" wrapText="1"/>
    </xf>
    <xf numFmtId="0" fontId="9" fillId="0" borderId="19" xfId="0" applyFont="1" applyBorder="1">
      <alignment vertical="center"/>
    </xf>
    <xf numFmtId="0" fontId="15" fillId="0" borderId="15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9" fillId="0" borderId="16" xfId="0" applyFont="1" applyBorder="1">
      <alignment vertical="center"/>
    </xf>
    <xf numFmtId="0" fontId="9" fillId="0" borderId="15" xfId="0" quotePrefix="1" applyFont="1" applyBorder="1" applyAlignment="1">
      <alignment vertical="center" wrapText="1"/>
    </xf>
    <xf numFmtId="0" fontId="9" fillId="0" borderId="3" xfId="0" quotePrefix="1" applyFont="1" applyBorder="1" applyAlignment="1">
      <alignment vertical="center" wrapText="1"/>
    </xf>
    <xf numFmtId="41" fontId="15" fillId="0" borderId="2" xfId="1" applyFont="1" applyBorder="1">
      <alignment vertical="center"/>
    </xf>
    <xf numFmtId="0" fontId="15" fillId="0" borderId="16" xfId="0" applyFont="1" applyBorder="1" applyAlignment="1">
      <alignment horizontal="center" vertical="center"/>
    </xf>
    <xf numFmtId="0" fontId="9" fillId="0" borderId="21" xfId="0" quotePrefix="1" applyFont="1" applyBorder="1" applyAlignment="1">
      <alignment vertical="center" wrapText="1"/>
    </xf>
    <xf numFmtId="0" fontId="9" fillId="0" borderId="22" xfId="0" quotePrefix="1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9" fillId="0" borderId="23" xfId="0" quotePrefix="1" applyFont="1" applyBorder="1" applyAlignment="1">
      <alignment horizontal="center" vertical="center" wrapText="1"/>
    </xf>
    <xf numFmtId="177" fontId="9" fillId="0" borderId="23" xfId="0" applyNumberFormat="1" applyFont="1" applyBorder="1" applyAlignment="1">
      <alignment vertical="center" wrapText="1"/>
    </xf>
    <xf numFmtId="41" fontId="15" fillId="0" borderId="24" xfId="1" applyFont="1" applyBorder="1">
      <alignment vertical="center"/>
    </xf>
    <xf numFmtId="0" fontId="15" fillId="0" borderId="25" xfId="0" applyFont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vertical="center"/>
    </xf>
    <xf numFmtId="41" fontId="20" fillId="0" borderId="27" xfId="1" applyFont="1" applyFill="1" applyBorder="1">
      <alignment vertical="center"/>
    </xf>
    <xf numFmtId="41" fontId="20" fillId="0" borderId="28" xfId="1" applyFont="1" applyFill="1" applyBorder="1">
      <alignment vertical="center"/>
    </xf>
    <xf numFmtId="0" fontId="9" fillId="0" borderId="29" xfId="0" applyFont="1" applyFill="1" applyBorder="1">
      <alignment vertical="center"/>
    </xf>
    <xf numFmtId="0" fontId="18" fillId="2" borderId="9" xfId="0" applyFont="1" applyFill="1" applyBorder="1" applyAlignment="1">
      <alignment horizontal="right" vertical="center"/>
    </xf>
    <xf numFmtId="41" fontId="0" fillId="0" borderId="0" xfId="1" applyFont="1">
      <alignment vertical="center"/>
    </xf>
    <xf numFmtId="183" fontId="0" fillId="0" borderId="0" xfId="0" applyNumberFormat="1">
      <alignment vertical="center"/>
    </xf>
    <xf numFmtId="43" fontId="0" fillId="0" borderId="0" xfId="0" applyNumberFormat="1">
      <alignment vertical="center"/>
    </xf>
    <xf numFmtId="0" fontId="9" fillId="0" borderId="33" xfId="0" applyFont="1" applyFill="1" applyBorder="1" applyAlignment="1">
      <alignment horizontal="left" vertical="center" wrapText="1"/>
    </xf>
    <xf numFmtId="0" fontId="9" fillId="0" borderId="34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9" fillId="0" borderId="31" xfId="0" applyFont="1" applyFill="1" applyBorder="1" applyAlignment="1">
      <alignment horizontal="left" vertical="center" wrapText="1"/>
    </xf>
    <xf numFmtId="0" fontId="9" fillId="0" borderId="32" xfId="0" applyFont="1" applyFill="1" applyBorder="1" applyAlignment="1">
      <alignment horizontal="left" vertical="center" wrapText="1"/>
    </xf>
    <xf numFmtId="182" fontId="18" fillId="2" borderId="10" xfId="0" applyNumberFormat="1" applyFont="1" applyFill="1" applyBorder="1" applyAlignment="1">
      <alignment horizontal="left" vertical="center"/>
    </xf>
    <xf numFmtId="182" fontId="18" fillId="2" borderId="11" xfId="0" applyNumberFormat="1" applyFont="1" applyFill="1" applyBorder="1" applyAlignment="1">
      <alignment horizontal="left" vertical="center"/>
    </xf>
    <xf numFmtId="5" fontId="18" fillId="2" borderId="12" xfId="0" applyNumberFormat="1" applyFont="1" applyFill="1" applyBorder="1" applyAlignment="1">
      <alignment horizontal="left" vertical="center"/>
    </xf>
    <xf numFmtId="5" fontId="18" fillId="2" borderId="10" xfId="0" applyNumberFormat="1" applyFont="1" applyFill="1" applyBorder="1" applyAlignment="1">
      <alignment horizontal="left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5" fillId="0" borderId="38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8" fillId="0" borderId="7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181" fontId="15" fillId="0" borderId="0" xfId="0" applyNumberFormat="1" applyFont="1" applyBorder="1" applyAlignment="1">
      <alignment horizontal="center" vertical="center"/>
    </xf>
    <xf numFmtId="181" fontId="15" fillId="0" borderId="8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quotePrefix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quotePrefix="1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distributed" vertical="center" wrapText="1"/>
    </xf>
    <xf numFmtId="0" fontId="0" fillId="0" borderId="1" xfId="0" quotePrefix="1" applyFont="1" applyBorder="1" applyAlignment="1">
      <alignment vertical="center" wrapText="1"/>
    </xf>
    <xf numFmtId="0" fontId="0" fillId="0" borderId="1" xfId="0" quotePrefix="1" applyFont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0" fontId="0" fillId="0" borderId="0" xfId="0" quotePrefix="1" applyFont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0" fillId="0" borderId="0" xfId="0" quotePrefix="1">
      <alignment vertical="center"/>
    </xf>
    <xf numFmtId="0" fontId="5" fillId="0" borderId="1" xfId="0" applyFont="1" applyBorder="1" applyAlignment="1">
      <alignment vertical="center" wrapText="1"/>
    </xf>
    <xf numFmtId="178" fontId="5" fillId="0" borderId="1" xfId="0" applyNumberFormat="1" applyFont="1" applyBorder="1" applyAlignment="1">
      <alignment vertical="center" wrapText="1"/>
    </xf>
    <xf numFmtId="179" fontId="5" fillId="0" borderId="1" xfId="0" applyNumberFormat="1" applyFont="1" applyBorder="1" applyAlignment="1">
      <alignment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251460</xdr:colOff>
      <xdr:row>15</xdr:row>
      <xdr:rowOff>0</xdr:rowOff>
    </xdr:from>
    <xdr:to>
      <xdr:col>1</xdr:col>
      <xdr:colOff>335280</xdr:colOff>
      <xdr:row>15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623060" y="4219575"/>
          <a:ext cx="838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</xdr:colOff>
      <xdr:row>18</xdr:row>
      <xdr:rowOff>0</xdr:rowOff>
    </xdr:from>
    <xdr:to>
      <xdr:col>1</xdr:col>
      <xdr:colOff>106680</xdr:colOff>
      <xdr:row>18</xdr:row>
      <xdr:rowOff>213360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394460" y="4962525"/>
          <a:ext cx="8382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83820</xdr:colOff>
      <xdr:row>18</xdr:row>
      <xdr:rowOff>38100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371600" y="4962525"/>
          <a:ext cx="838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83820</xdr:colOff>
      <xdr:row>18</xdr:row>
      <xdr:rowOff>213360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371600" y="4962525"/>
          <a:ext cx="8382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83820</xdr:colOff>
      <xdr:row>18</xdr:row>
      <xdr:rowOff>38100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371600" y="4962525"/>
          <a:ext cx="838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83820</xdr:colOff>
      <xdr:row>18</xdr:row>
      <xdr:rowOff>167640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371600" y="4962525"/>
          <a:ext cx="8382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83820</xdr:colOff>
      <xdr:row>18</xdr:row>
      <xdr:rowOff>198120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371600" y="4962525"/>
          <a:ext cx="8382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83820</xdr:colOff>
      <xdr:row>18</xdr:row>
      <xdr:rowOff>213360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371600" y="4962525"/>
          <a:ext cx="8382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83820</xdr:colOff>
      <xdr:row>18</xdr:row>
      <xdr:rowOff>213360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371600" y="4962525"/>
          <a:ext cx="8382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83820</xdr:colOff>
      <xdr:row>18</xdr:row>
      <xdr:rowOff>213360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371600" y="4962525"/>
          <a:ext cx="8382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83820</xdr:colOff>
      <xdr:row>18</xdr:row>
      <xdr:rowOff>213360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371600" y="4962525"/>
          <a:ext cx="8382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83820</xdr:colOff>
      <xdr:row>18</xdr:row>
      <xdr:rowOff>213360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371600" y="4962525"/>
          <a:ext cx="8382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251460</xdr:colOff>
      <xdr:row>15</xdr:row>
      <xdr:rowOff>0</xdr:rowOff>
    </xdr:from>
    <xdr:to>
      <xdr:col>1</xdr:col>
      <xdr:colOff>335280</xdr:colOff>
      <xdr:row>15</xdr:row>
      <xdr:rowOff>129540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623060" y="4219575"/>
          <a:ext cx="838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</xdr:colOff>
      <xdr:row>18</xdr:row>
      <xdr:rowOff>0</xdr:rowOff>
    </xdr:from>
    <xdr:to>
      <xdr:col>1</xdr:col>
      <xdr:colOff>106680</xdr:colOff>
      <xdr:row>18</xdr:row>
      <xdr:rowOff>213360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394460" y="4962525"/>
          <a:ext cx="8382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83820</xdr:colOff>
      <xdr:row>18</xdr:row>
      <xdr:rowOff>213360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371600" y="4962525"/>
          <a:ext cx="8382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83820</xdr:colOff>
      <xdr:row>18</xdr:row>
      <xdr:rowOff>213360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371600" y="4962525"/>
          <a:ext cx="8382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83820</xdr:colOff>
      <xdr:row>18</xdr:row>
      <xdr:rowOff>213360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371600" y="4962525"/>
          <a:ext cx="8382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83820</xdr:colOff>
      <xdr:row>18</xdr:row>
      <xdr:rowOff>213360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371600" y="4962525"/>
          <a:ext cx="8382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83820</xdr:colOff>
      <xdr:row>18</xdr:row>
      <xdr:rowOff>213360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371600" y="4962525"/>
          <a:ext cx="8382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251460</xdr:colOff>
      <xdr:row>15</xdr:row>
      <xdr:rowOff>0</xdr:rowOff>
    </xdr:from>
    <xdr:to>
      <xdr:col>1</xdr:col>
      <xdr:colOff>335280</xdr:colOff>
      <xdr:row>15</xdr:row>
      <xdr:rowOff>38100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623060" y="4219575"/>
          <a:ext cx="838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251460</xdr:colOff>
      <xdr:row>15</xdr:row>
      <xdr:rowOff>0</xdr:rowOff>
    </xdr:from>
    <xdr:to>
      <xdr:col>1</xdr:col>
      <xdr:colOff>335280</xdr:colOff>
      <xdr:row>15</xdr:row>
      <xdr:rowOff>129540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623060" y="4219575"/>
          <a:ext cx="838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</xdr:colOff>
      <xdr:row>18</xdr:row>
      <xdr:rowOff>0</xdr:rowOff>
    </xdr:from>
    <xdr:to>
      <xdr:col>1</xdr:col>
      <xdr:colOff>106680</xdr:colOff>
      <xdr:row>18</xdr:row>
      <xdr:rowOff>213360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394460" y="4962525"/>
          <a:ext cx="8382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83820</xdr:colOff>
      <xdr:row>18</xdr:row>
      <xdr:rowOff>38100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371600" y="4962525"/>
          <a:ext cx="838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83820</xdr:colOff>
      <xdr:row>18</xdr:row>
      <xdr:rowOff>213360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371600" y="4962525"/>
          <a:ext cx="8382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83820</xdr:colOff>
      <xdr:row>18</xdr:row>
      <xdr:rowOff>38100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371600" y="4962525"/>
          <a:ext cx="838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83820</xdr:colOff>
      <xdr:row>18</xdr:row>
      <xdr:rowOff>167640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371600" y="4962525"/>
          <a:ext cx="8382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83820</xdr:colOff>
      <xdr:row>18</xdr:row>
      <xdr:rowOff>198120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371600" y="4962525"/>
          <a:ext cx="8382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83820</xdr:colOff>
      <xdr:row>18</xdr:row>
      <xdr:rowOff>213360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371600" y="4962525"/>
          <a:ext cx="8382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83820</xdr:colOff>
      <xdr:row>18</xdr:row>
      <xdr:rowOff>213360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371600" y="4962525"/>
          <a:ext cx="8382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83820</xdr:colOff>
      <xdr:row>18</xdr:row>
      <xdr:rowOff>213360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371600" y="4962525"/>
          <a:ext cx="8382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83820</xdr:colOff>
      <xdr:row>18</xdr:row>
      <xdr:rowOff>213360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371600" y="4962525"/>
          <a:ext cx="8382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83820</xdr:colOff>
      <xdr:row>18</xdr:row>
      <xdr:rowOff>213360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371600" y="4962525"/>
          <a:ext cx="8382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</xdr:colOff>
      <xdr:row>18</xdr:row>
      <xdr:rowOff>0</xdr:rowOff>
    </xdr:from>
    <xdr:to>
      <xdr:col>1</xdr:col>
      <xdr:colOff>106680</xdr:colOff>
      <xdr:row>18</xdr:row>
      <xdr:rowOff>213360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394460" y="4962525"/>
          <a:ext cx="8382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83820</xdr:colOff>
      <xdr:row>18</xdr:row>
      <xdr:rowOff>213360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371600" y="4962525"/>
          <a:ext cx="8382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83820</xdr:colOff>
      <xdr:row>18</xdr:row>
      <xdr:rowOff>213360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371600" y="4962525"/>
          <a:ext cx="8382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83820</xdr:colOff>
      <xdr:row>18</xdr:row>
      <xdr:rowOff>213360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371600" y="4962525"/>
          <a:ext cx="8382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83820</xdr:colOff>
      <xdr:row>18</xdr:row>
      <xdr:rowOff>213360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371600" y="4962525"/>
          <a:ext cx="8382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83820</xdr:colOff>
      <xdr:row>18</xdr:row>
      <xdr:rowOff>213360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371600" y="4962525"/>
          <a:ext cx="8382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zoomScaleNormal="100" workbookViewId="0">
      <selection activeCell="B9" sqref="B9"/>
    </sheetView>
  </sheetViews>
  <sheetFormatPr defaultRowHeight="16.5"/>
  <cols>
    <col min="1" max="1" width="18.75" customWidth="1"/>
    <col min="2" max="2" width="29.625" customWidth="1"/>
    <col min="5" max="5" width="17.5" customWidth="1"/>
    <col min="6" max="6" width="19" customWidth="1"/>
    <col min="7" max="7" width="17" customWidth="1"/>
    <col min="9" max="9" width="13.5" bestFit="1" customWidth="1"/>
  </cols>
  <sheetData>
    <row r="1" spans="1:7" ht="39" customHeight="1">
      <c r="A1" s="108" t="s">
        <v>353</v>
      </c>
      <c r="B1" s="109"/>
      <c r="C1" s="109"/>
      <c r="D1" s="109"/>
      <c r="E1" s="109"/>
      <c r="F1" s="109"/>
      <c r="G1" s="110"/>
    </row>
    <row r="2" spans="1:7" ht="24.95" customHeight="1">
      <c r="A2" s="111" t="s">
        <v>397</v>
      </c>
      <c r="B2" s="112"/>
      <c r="C2" s="112"/>
      <c r="D2" s="40"/>
      <c r="E2" s="113"/>
      <c r="F2" s="113"/>
      <c r="G2" s="114"/>
    </row>
    <row r="3" spans="1:7" ht="24.95" customHeight="1">
      <c r="A3" s="106" t="s">
        <v>398</v>
      </c>
      <c r="B3" s="107"/>
      <c r="C3" s="107"/>
      <c r="D3" s="41"/>
      <c r="E3" s="115" t="s">
        <v>354</v>
      </c>
      <c r="F3" s="115"/>
      <c r="G3" s="116"/>
    </row>
    <row r="4" spans="1:7" ht="24.95" customHeight="1">
      <c r="A4" s="106" t="s">
        <v>394</v>
      </c>
      <c r="B4" s="107"/>
      <c r="C4" s="107"/>
      <c r="D4" s="42"/>
      <c r="E4" s="102" t="s">
        <v>355</v>
      </c>
      <c r="F4" s="102"/>
      <c r="G4" s="103"/>
    </row>
    <row r="5" spans="1:7" ht="24.95" customHeight="1">
      <c r="A5" s="100" t="s">
        <v>356</v>
      </c>
      <c r="B5" s="101"/>
      <c r="C5" s="101"/>
      <c r="D5" s="42"/>
      <c r="E5" s="102" t="s">
        <v>357</v>
      </c>
      <c r="F5" s="102"/>
      <c r="G5" s="103"/>
    </row>
    <row r="6" spans="1:7" ht="24.95" customHeight="1">
      <c r="A6" s="100" t="s">
        <v>370</v>
      </c>
      <c r="B6" s="101"/>
      <c r="C6" s="101"/>
      <c r="D6" s="42"/>
      <c r="E6" s="102" t="s">
        <v>358</v>
      </c>
      <c r="F6" s="102"/>
      <c r="G6" s="103"/>
    </row>
    <row r="7" spans="1:7" ht="24.95" customHeight="1">
      <c r="A7" s="104" t="s">
        <v>359</v>
      </c>
      <c r="B7" s="105"/>
      <c r="C7" s="105"/>
      <c r="D7" s="42"/>
      <c r="E7" s="102" t="s">
        <v>400</v>
      </c>
      <c r="F7" s="102"/>
      <c r="G7" s="103"/>
    </row>
    <row r="8" spans="1:7" ht="24.95" customHeight="1">
      <c r="A8" s="104"/>
      <c r="B8" s="105"/>
      <c r="C8" s="105"/>
      <c r="D8" s="43"/>
      <c r="E8" s="82" t="s">
        <v>371</v>
      </c>
      <c r="F8" s="82"/>
      <c r="G8" s="83"/>
    </row>
    <row r="9" spans="1:7" ht="24.95" customHeight="1" thickBot="1">
      <c r="A9" s="44"/>
      <c r="B9" s="45"/>
      <c r="C9" s="43"/>
      <c r="D9" s="43"/>
      <c r="E9" s="84"/>
      <c r="F9" s="84"/>
      <c r="G9" s="85"/>
    </row>
    <row r="10" spans="1:7" ht="33.75" customHeight="1">
      <c r="A10" s="75" t="s">
        <v>360</v>
      </c>
      <c r="B10" s="89">
        <f>F18</f>
        <v>10076000</v>
      </c>
      <c r="C10" s="90"/>
      <c r="D10" s="91">
        <f>F18</f>
        <v>10076000</v>
      </c>
      <c r="E10" s="92"/>
      <c r="F10" s="93" t="s">
        <v>376</v>
      </c>
      <c r="G10" s="94"/>
    </row>
    <row r="11" spans="1:7" ht="36.75" customHeight="1">
      <c r="A11" s="46" t="s">
        <v>361</v>
      </c>
      <c r="B11" s="47" t="s">
        <v>362</v>
      </c>
      <c r="C11" s="48" t="s">
        <v>363</v>
      </c>
      <c r="D11" s="48" t="s">
        <v>364</v>
      </c>
      <c r="E11" s="49" t="s">
        <v>365</v>
      </c>
      <c r="F11" s="50" t="s">
        <v>366</v>
      </c>
      <c r="G11" s="51" t="s">
        <v>367</v>
      </c>
    </row>
    <row r="12" spans="1:7" ht="24.95" customHeight="1">
      <c r="A12" s="95" t="s">
        <v>372</v>
      </c>
      <c r="B12" s="96"/>
      <c r="C12" s="52"/>
      <c r="D12" s="52"/>
      <c r="E12" s="53"/>
      <c r="F12" s="54"/>
      <c r="G12" s="55"/>
    </row>
    <row r="13" spans="1:7" ht="24.95" customHeight="1">
      <c r="A13" s="56" t="s">
        <v>374</v>
      </c>
      <c r="B13" s="57"/>
      <c r="C13" s="48">
        <v>1</v>
      </c>
      <c r="D13" s="48" t="s">
        <v>375</v>
      </c>
      <c r="E13" s="49">
        <f>원가계산서!E29</f>
        <v>10076000</v>
      </c>
      <c r="F13" s="50">
        <f>C13*E13</f>
        <v>10076000</v>
      </c>
      <c r="G13" s="58"/>
    </row>
    <row r="14" spans="1:7" ht="24.95" customHeight="1">
      <c r="A14" s="56"/>
      <c r="B14" s="57"/>
      <c r="C14" s="48"/>
      <c r="D14" s="48"/>
      <c r="E14" s="49"/>
      <c r="F14" s="50"/>
      <c r="G14" s="58"/>
    </row>
    <row r="15" spans="1:7" ht="24.95" customHeight="1">
      <c r="A15" s="56"/>
      <c r="B15" s="57"/>
      <c r="C15" s="48"/>
      <c r="D15" s="48"/>
      <c r="E15" s="49"/>
      <c r="F15" s="50"/>
      <c r="G15" s="58"/>
    </row>
    <row r="16" spans="1:7" ht="24.95" customHeight="1">
      <c r="A16" s="59"/>
      <c r="B16" s="60"/>
      <c r="C16" s="29"/>
      <c r="D16" s="30"/>
      <c r="E16" s="31"/>
      <c r="F16" s="61"/>
      <c r="G16" s="62"/>
    </row>
    <row r="17" spans="1:9" ht="24.95" customHeight="1">
      <c r="A17" s="63"/>
      <c r="B17" s="64"/>
      <c r="C17" s="65"/>
      <c r="D17" s="66"/>
      <c r="E17" s="67"/>
      <c r="F17" s="68"/>
      <c r="G17" s="69"/>
    </row>
    <row r="18" spans="1:9" ht="24.95" customHeight="1" thickBot="1">
      <c r="A18" s="70" t="s">
        <v>368</v>
      </c>
      <c r="B18" s="71"/>
      <c r="C18" s="71"/>
      <c r="D18" s="71"/>
      <c r="E18" s="72"/>
      <c r="F18" s="73">
        <f>INT(SUM(F12:F17))</f>
        <v>10076000</v>
      </c>
      <c r="G18" s="74"/>
      <c r="I18" s="77"/>
    </row>
    <row r="19" spans="1:9" ht="24.95" customHeight="1">
      <c r="A19" s="97" t="s">
        <v>369</v>
      </c>
      <c r="B19" s="98"/>
      <c r="C19" s="98"/>
      <c r="D19" s="98"/>
      <c r="E19" s="98"/>
      <c r="F19" s="98"/>
      <c r="G19" s="99"/>
      <c r="I19" s="78"/>
    </row>
    <row r="20" spans="1:9" ht="24.95" customHeight="1">
      <c r="A20" s="86" t="s">
        <v>377</v>
      </c>
      <c r="B20" s="87"/>
      <c r="C20" s="87"/>
      <c r="D20" s="87"/>
      <c r="E20" s="87"/>
      <c r="F20" s="87"/>
      <c r="G20" s="88"/>
      <c r="I20" s="78"/>
    </row>
    <row r="21" spans="1:9" ht="24.95" customHeight="1">
      <c r="A21" s="86" t="s">
        <v>392</v>
      </c>
      <c r="B21" s="87"/>
      <c r="C21" s="87"/>
      <c r="D21" s="87"/>
      <c r="E21" s="87"/>
      <c r="F21" s="87"/>
      <c r="G21" s="88"/>
    </row>
    <row r="22" spans="1:9" ht="24.95" customHeight="1" thickBot="1">
      <c r="A22" s="79" t="s">
        <v>393</v>
      </c>
      <c r="B22" s="80"/>
      <c r="C22" s="80"/>
      <c r="D22" s="80"/>
      <c r="E22" s="80"/>
      <c r="F22" s="80"/>
      <c r="G22" s="81"/>
    </row>
  </sheetData>
  <mergeCells count="22">
    <mergeCell ref="A4:C4"/>
    <mergeCell ref="E4:G4"/>
    <mergeCell ref="A1:G1"/>
    <mergeCell ref="A2:C2"/>
    <mergeCell ref="E2:G2"/>
    <mergeCell ref="A3:C3"/>
    <mergeCell ref="E3:G3"/>
    <mergeCell ref="A5:C5"/>
    <mergeCell ref="E5:G5"/>
    <mergeCell ref="A6:C6"/>
    <mergeCell ref="E6:G6"/>
    <mergeCell ref="A7:C8"/>
    <mergeCell ref="E7:G7"/>
    <mergeCell ref="A22:G22"/>
    <mergeCell ref="E8:G9"/>
    <mergeCell ref="A21:G21"/>
    <mergeCell ref="B10:C10"/>
    <mergeCell ref="D10:E10"/>
    <mergeCell ref="F10:G10"/>
    <mergeCell ref="A12:B12"/>
    <mergeCell ref="A19:G19"/>
    <mergeCell ref="A20:G20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2"/>
  <sheetViews>
    <sheetView view="pageBreakPreview" topLeftCell="B1" zoomScaleNormal="100" zoomScaleSheetLayoutView="100" workbookViewId="0">
      <selection activeCell="F5" sqref="F5"/>
    </sheetView>
  </sheetViews>
  <sheetFormatPr defaultRowHeight="16.5"/>
  <cols>
    <col min="1" max="1" width="0" hidden="1" customWidth="1"/>
    <col min="2" max="3" width="4.625" customWidth="1"/>
    <col min="4" max="4" width="35.625" customWidth="1"/>
    <col min="5" max="5" width="25.625" customWidth="1"/>
    <col min="6" max="6" width="60.625" customWidth="1"/>
    <col min="7" max="7" width="30.625" customWidth="1"/>
    <col min="9" max="9" width="10.25" bestFit="1" customWidth="1"/>
  </cols>
  <sheetData>
    <row r="1" spans="1:9" ht="24" customHeight="1">
      <c r="B1" s="117" t="s">
        <v>190</v>
      </c>
      <c r="C1" s="117"/>
      <c r="D1" s="117"/>
      <c r="E1" s="117"/>
      <c r="F1" s="117"/>
      <c r="G1" s="117"/>
    </row>
    <row r="2" spans="1:9" ht="21.95" customHeight="1">
      <c r="B2" s="118" t="s">
        <v>399</v>
      </c>
      <c r="C2" s="118"/>
      <c r="D2" s="118"/>
      <c r="E2" s="118"/>
      <c r="F2" s="119" t="s">
        <v>396</v>
      </c>
      <c r="G2" s="119"/>
      <c r="I2" s="5">
        <f>E31</f>
        <v>10076000</v>
      </c>
    </row>
    <row r="3" spans="1:9" ht="21.95" customHeight="1">
      <c r="B3" s="120" t="s">
        <v>191</v>
      </c>
      <c r="C3" s="120"/>
      <c r="D3" s="120"/>
      <c r="E3" s="18" t="s">
        <v>192</v>
      </c>
      <c r="F3" s="18" t="s">
        <v>193</v>
      </c>
      <c r="G3" s="18" t="s">
        <v>127</v>
      </c>
    </row>
    <row r="4" spans="1:9" ht="21.95" customHeight="1">
      <c r="A4" s="1" t="s">
        <v>198</v>
      </c>
      <c r="B4" s="121" t="s">
        <v>194</v>
      </c>
      <c r="C4" s="121" t="s">
        <v>195</v>
      </c>
      <c r="D4" s="19" t="s">
        <v>199</v>
      </c>
      <c r="E4" s="20">
        <f>공종별집계표!F5</f>
        <v>2869838</v>
      </c>
      <c r="F4" s="12" t="s">
        <v>50</v>
      </c>
      <c r="G4" s="12" t="s">
        <v>50</v>
      </c>
    </row>
    <row r="5" spans="1:9" ht="21.95" customHeight="1">
      <c r="A5" s="1" t="s">
        <v>200</v>
      </c>
      <c r="B5" s="121"/>
      <c r="C5" s="121"/>
      <c r="D5" s="19" t="s">
        <v>201</v>
      </c>
      <c r="E5" s="20">
        <v>0</v>
      </c>
      <c r="F5" s="12" t="s">
        <v>50</v>
      </c>
      <c r="G5" s="12" t="s">
        <v>50</v>
      </c>
    </row>
    <row r="6" spans="1:9" ht="21.95" customHeight="1">
      <c r="A6" s="1" t="s">
        <v>202</v>
      </c>
      <c r="B6" s="121"/>
      <c r="C6" s="121"/>
      <c r="D6" s="19" t="s">
        <v>203</v>
      </c>
      <c r="E6" s="39">
        <f>TRUNC(공종별집계표!T8, 0)</f>
        <v>1032000</v>
      </c>
      <c r="F6" s="12" t="s">
        <v>50</v>
      </c>
      <c r="G6" s="12" t="s">
        <v>50</v>
      </c>
    </row>
    <row r="7" spans="1:9" ht="21.95" customHeight="1">
      <c r="A7" s="1" t="s">
        <v>204</v>
      </c>
      <c r="B7" s="121"/>
      <c r="C7" s="121"/>
      <c r="D7" s="19" t="s">
        <v>205</v>
      </c>
      <c r="E7" s="20">
        <f>TRUNC(E4+E5-E6, 0)</f>
        <v>1837838</v>
      </c>
      <c r="F7" s="12" t="s">
        <v>50</v>
      </c>
      <c r="G7" s="12" t="s">
        <v>50</v>
      </c>
    </row>
    <row r="8" spans="1:9" ht="21.95" customHeight="1">
      <c r="A8" s="1" t="s">
        <v>206</v>
      </c>
      <c r="B8" s="121"/>
      <c r="C8" s="121" t="s">
        <v>196</v>
      </c>
      <c r="D8" s="19" t="s">
        <v>207</v>
      </c>
      <c r="E8" s="20">
        <f>공종별집계표!H5</f>
        <v>4937370</v>
      </c>
      <c r="F8" s="12" t="s">
        <v>50</v>
      </c>
      <c r="G8" s="12" t="s">
        <v>50</v>
      </c>
    </row>
    <row r="9" spans="1:9" ht="21.95" customHeight="1">
      <c r="A9" s="1" t="s">
        <v>208</v>
      </c>
      <c r="B9" s="121"/>
      <c r="C9" s="121"/>
      <c r="D9" s="19" t="s">
        <v>209</v>
      </c>
      <c r="E9" s="20">
        <f>TRUNC(E8*0.08, 0)</f>
        <v>394989</v>
      </c>
      <c r="F9" s="12" t="s">
        <v>210</v>
      </c>
      <c r="G9" s="12" t="s">
        <v>50</v>
      </c>
    </row>
    <row r="10" spans="1:9" ht="21.95" customHeight="1">
      <c r="A10" s="1" t="s">
        <v>211</v>
      </c>
      <c r="B10" s="121"/>
      <c r="C10" s="121"/>
      <c r="D10" s="19" t="s">
        <v>205</v>
      </c>
      <c r="E10" s="20">
        <f>TRUNC(E8+E9, 0)</f>
        <v>5332359</v>
      </c>
      <c r="F10" s="12" t="s">
        <v>50</v>
      </c>
      <c r="G10" s="12" t="s">
        <v>50</v>
      </c>
    </row>
    <row r="11" spans="1:9" ht="21.95" customHeight="1">
      <c r="A11" s="1" t="s">
        <v>212</v>
      </c>
      <c r="B11" s="121"/>
      <c r="C11" s="121" t="s">
        <v>197</v>
      </c>
      <c r="D11" s="19" t="s">
        <v>213</v>
      </c>
      <c r="E11" s="20">
        <f>공종별집계표!J5</f>
        <v>0</v>
      </c>
      <c r="F11" s="12" t="s">
        <v>50</v>
      </c>
      <c r="G11" s="12" t="s">
        <v>50</v>
      </c>
    </row>
    <row r="12" spans="1:9" ht="21.95" customHeight="1">
      <c r="A12" s="1" t="s">
        <v>214</v>
      </c>
      <c r="B12" s="121"/>
      <c r="C12" s="121"/>
      <c r="D12" s="19" t="s">
        <v>215</v>
      </c>
      <c r="E12" s="20">
        <f>TRUNC(E10*0.0373, 0)</f>
        <v>198896</v>
      </c>
      <c r="F12" s="12" t="s">
        <v>216</v>
      </c>
      <c r="G12" s="12" t="s">
        <v>50</v>
      </c>
    </row>
    <row r="13" spans="1:9" ht="21.95" customHeight="1">
      <c r="A13" s="1" t="s">
        <v>217</v>
      </c>
      <c r="B13" s="121"/>
      <c r="C13" s="121"/>
      <c r="D13" s="19" t="s">
        <v>218</v>
      </c>
      <c r="E13" s="20">
        <f>TRUNC(E10*0.0087, 0)</f>
        <v>46391</v>
      </c>
      <c r="F13" s="12" t="s">
        <v>219</v>
      </c>
      <c r="G13" s="12" t="s">
        <v>50</v>
      </c>
    </row>
    <row r="14" spans="1:9" ht="21.95" customHeight="1">
      <c r="A14" s="1" t="s">
        <v>220</v>
      </c>
      <c r="B14" s="121"/>
      <c r="C14" s="121"/>
      <c r="D14" s="19" t="s">
        <v>221</v>
      </c>
      <c r="E14" s="20"/>
      <c r="F14" s="12" t="s">
        <v>222</v>
      </c>
      <c r="G14" s="12" t="s">
        <v>50</v>
      </c>
    </row>
    <row r="15" spans="1:9" ht="21.95" customHeight="1">
      <c r="A15" s="1" t="s">
        <v>223</v>
      </c>
      <c r="B15" s="121"/>
      <c r="C15" s="121"/>
      <c r="D15" s="19" t="s">
        <v>224</v>
      </c>
      <c r="E15" s="20"/>
      <c r="F15" s="12" t="s">
        <v>225</v>
      </c>
      <c r="G15" s="12" t="s">
        <v>50</v>
      </c>
    </row>
    <row r="16" spans="1:9" ht="21.95" customHeight="1">
      <c r="A16" s="1" t="s">
        <v>226</v>
      </c>
      <c r="B16" s="121"/>
      <c r="C16" s="121"/>
      <c r="D16" s="19" t="s">
        <v>227</v>
      </c>
      <c r="E16" s="20"/>
      <c r="F16" s="12" t="s">
        <v>228</v>
      </c>
      <c r="G16" s="12" t="s">
        <v>50</v>
      </c>
    </row>
    <row r="17" spans="1:7" ht="21.95" customHeight="1">
      <c r="A17" s="1" t="s">
        <v>229</v>
      </c>
      <c r="B17" s="121"/>
      <c r="C17" s="121"/>
      <c r="D17" s="19" t="s">
        <v>230</v>
      </c>
      <c r="E17" s="20"/>
      <c r="F17" s="12" t="s">
        <v>231</v>
      </c>
      <c r="G17" s="12" t="s">
        <v>50</v>
      </c>
    </row>
    <row r="18" spans="1:7" ht="21.95" customHeight="1">
      <c r="A18" s="1" t="s">
        <v>232</v>
      </c>
      <c r="B18" s="121"/>
      <c r="C18" s="121"/>
      <c r="D18" s="19" t="s">
        <v>233</v>
      </c>
      <c r="E18" s="20"/>
      <c r="F18" s="12" t="s">
        <v>234</v>
      </c>
      <c r="G18" s="12" t="s">
        <v>50</v>
      </c>
    </row>
    <row r="19" spans="1:7" ht="21.95" customHeight="1">
      <c r="A19" s="1" t="s">
        <v>235</v>
      </c>
      <c r="B19" s="121"/>
      <c r="C19" s="121"/>
      <c r="D19" s="19" t="s">
        <v>236</v>
      </c>
      <c r="E19" s="20"/>
      <c r="F19" s="12" t="s">
        <v>237</v>
      </c>
      <c r="G19" s="12" t="s">
        <v>50</v>
      </c>
    </row>
    <row r="20" spans="1:7" ht="21.95" customHeight="1">
      <c r="A20" s="1" t="s">
        <v>238</v>
      </c>
      <c r="B20" s="121"/>
      <c r="C20" s="121"/>
      <c r="D20" s="19" t="s">
        <v>239</v>
      </c>
      <c r="E20" s="20">
        <f>TRUNC((E7+E10)*0.056, 0)</f>
        <v>401531</v>
      </c>
      <c r="F20" s="12" t="s">
        <v>240</v>
      </c>
      <c r="G20" s="12" t="s">
        <v>50</v>
      </c>
    </row>
    <row r="21" spans="1:7" ht="21.95" customHeight="1">
      <c r="A21" s="1" t="s">
        <v>241</v>
      </c>
      <c r="B21" s="121"/>
      <c r="C21" s="121"/>
      <c r="D21" s="19" t="s">
        <v>242</v>
      </c>
      <c r="E21" s="20"/>
      <c r="F21" s="12" t="s">
        <v>243</v>
      </c>
      <c r="G21" s="12" t="s">
        <v>50</v>
      </c>
    </row>
    <row r="22" spans="1:7" ht="21.95" customHeight="1">
      <c r="A22" s="1" t="s">
        <v>244</v>
      </c>
      <c r="B22" s="121"/>
      <c r="C22" s="121"/>
      <c r="D22" s="19" t="s">
        <v>205</v>
      </c>
      <c r="E22" s="20">
        <f>TRUNC(E11+E12+E13+E14+E15+E17+E18+E16+E20+E19+E21, 0)</f>
        <v>646818</v>
      </c>
      <c r="F22" s="12" t="s">
        <v>50</v>
      </c>
      <c r="G22" s="12" t="s">
        <v>50</v>
      </c>
    </row>
    <row r="23" spans="1:7" ht="21.95" customHeight="1">
      <c r="A23" s="1" t="s">
        <v>245</v>
      </c>
      <c r="B23" s="122" t="s">
        <v>246</v>
      </c>
      <c r="C23" s="122"/>
      <c r="D23" s="123"/>
      <c r="E23" s="20">
        <f>TRUNC(E7+E10+E22, 0)</f>
        <v>7817015</v>
      </c>
      <c r="F23" s="12" t="s">
        <v>50</v>
      </c>
      <c r="G23" s="12" t="s">
        <v>50</v>
      </c>
    </row>
    <row r="24" spans="1:7" ht="21.95" customHeight="1">
      <c r="A24" s="1" t="s">
        <v>247</v>
      </c>
      <c r="B24" s="122" t="s">
        <v>248</v>
      </c>
      <c r="C24" s="122"/>
      <c r="D24" s="123"/>
      <c r="E24" s="20">
        <f>TRUNC(E23*0.06, 0)</f>
        <v>469020</v>
      </c>
      <c r="F24" s="12" t="s">
        <v>249</v>
      </c>
      <c r="G24" s="12" t="s">
        <v>50</v>
      </c>
    </row>
    <row r="25" spans="1:7" ht="21.95" customHeight="1">
      <c r="A25" s="1" t="s">
        <v>250</v>
      </c>
      <c r="B25" s="122" t="s">
        <v>251</v>
      </c>
      <c r="C25" s="122"/>
      <c r="D25" s="123"/>
      <c r="E25" s="20">
        <f>TRUNC((E10+E22+E24)*0.15/1.1, 0)-5334</f>
        <v>873965</v>
      </c>
      <c r="F25" s="12" t="s">
        <v>252</v>
      </c>
      <c r="G25" s="12" t="s">
        <v>50</v>
      </c>
    </row>
    <row r="26" spans="1:7" ht="21.95" customHeight="1">
      <c r="A26" s="1" t="s">
        <v>253</v>
      </c>
      <c r="B26" s="122" t="s">
        <v>254</v>
      </c>
      <c r="C26" s="122"/>
      <c r="D26" s="123"/>
      <c r="E26" s="20"/>
      <c r="F26" s="12" t="s">
        <v>50</v>
      </c>
      <c r="G26" s="12" t="s">
        <v>50</v>
      </c>
    </row>
    <row r="27" spans="1:7" ht="21.95" customHeight="1">
      <c r="A27" s="1" t="s">
        <v>255</v>
      </c>
      <c r="B27" s="122" t="s">
        <v>256</v>
      </c>
      <c r="C27" s="122"/>
      <c r="D27" s="123"/>
      <c r="E27" s="20">
        <f>SUM(E23:E26)</f>
        <v>9160000</v>
      </c>
      <c r="F27" s="12" t="s">
        <v>50</v>
      </c>
      <c r="G27" s="12" t="s">
        <v>50</v>
      </c>
    </row>
    <row r="28" spans="1:7" ht="21.95" customHeight="1">
      <c r="A28" s="1" t="s">
        <v>257</v>
      </c>
      <c r="B28" s="122" t="s">
        <v>258</v>
      </c>
      <c r="C28" s="122"/>
      <c r="D28" s="123"/>
      <c r="E28" s="20">
        <f>TRUNC(E27*0.1, 0)</f>
        <v>916000</v>
      </c>
      <c r="F28" s="12" t="s">
        <v>259</v>
      </c>
      <c r="G28" s="12" t="s">
        <v>50</v>
      </c>
    </row>
    <row r="29" spans="1:7" ht="21.95" customHeight="1">
      <c r="A29" s="1" t="s">
        <v>260</v>
      </c>
      <c r="B29" s="122" t="s">
        <v>261</v>
      </c>
      <c r="C29" s="122"/>
      <c r="D29" s="123"/>
      <c r="E29" s="20">
        <f>TRUNC(E27+E28, 0)</f>
        <v>10076000</v>
      </c>
      <c r="F29" s="12" t="s">
        <v>50</v>
      </c>
      <c r="G29" s="12" t="s">
        <v>50</v>
      </c>
    </row>
    <row r="30" spans="1:7" ht="21.95" customHeight="1">
      <c r="A30" s="1" t="s">
        <v>262</v>
      </c>
      <c r="B30" s="122" t="s">
        <v>263</v>
      </c>
      <c r="C30" s="122"/>
      <c r="D30" s="123"/>
      <c r="E30" s="20">
        <f>공종별집계표!L9</f>
        <v>0</v>
      </c>
      <c r="F30" s="12" t="s">
        <v>395</v>
      </c>
      <c r="G30" s="12" t="s">
        <v>50</v>
      </c>
    </row>
    <row r="31" spans="1:7" ht="21.95" customHeight="1">
      <c r="A31" s="1" t="s">
        <v>264</v>
      </c>
      <c r="B31" s="122" t="s">
        <v>265</v>
      </c>
      <c r="C31" s="122"/>
      <c r="D31" s="123"/>
      <c r="E31" s="20">
        <f>SUM(E29:E30)</f>
        <v>10076000</v>
      </c>
      <c r="F31" s="12" t="s">
        <v>50</v>
      </c>
      <c r="G31" s="12" t="s">
        <v>50</v>
      </c>
    </row>
    <row r="32" spans="1:7">
      <c r="E32" s="76"/>
    </row>
  </sheetData>
  <mergeCells count="17">
    <mergeCell ref="B29:D29"/>
    <mergeCell ref="B30:D30"/>
    <mergeCell ref="B31:D31"/>
    <mergeCell ref="B23:D23"/>
    <mergeCell ref="B24:D24"/>
    <mergeCell ref="B25:D25"/>
    <mergeCell ref="B26:D26"/>
    <mergeCell ref="B27:D27"/>
    <mergeCell ref="B28:D28"/>
    <mergeCell ref="B1:G1"/>
    <mergeCell ref="B2:E2"/>
    <mergeCell ref="F2:G2"/>
    <mergeCell ref="B3:D3"/>
    <mergeCell ref="B4:B22"/>
    <mergeCell ref="C4:C7"/>
    <mergeCell ref="C8:C10"/>
    <mergeCell ref="C11:C22"/>
  </mergeCells>
  <phoneticPr fontId="1" type="noConversion"/>
  <pageMargins left="0.78740157480314954" right="0" top="0.39370078740157477" bottom="0.39370078740157477" header="0" footer="0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22"/>
  <sheetViews>
    <sheetView view="pageBreakPreview" zoomScaleNormal="100" zoomScaleSheetLayoutView="100" workbookViewId="0">
      <selection activeCell="L6" sqref="L6"/>
    </sheetView>
  </sheetViews>
  <sheetFormatPr defaultRowHeight="16.5"/>
  <cols>
    <col min="1" max="1" width="40.625" customWidth="1"/>
    <col min="2" max="2" width="20.625" customWidth="1"/>
    <col min="3" max="4" width="4.625" customWidth="1"/>
    <col min="5" max="12" width="13.62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</cols>
  <sheetData>
    <row r="1" spans="1:20" ht="30" customHeight="1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20" ht="30" customHeight="1">
      <c r="A2" s="125" t="str">
        <f>원가계산서!B2</f>
        <v>공사명 : 충남연구원 냉난방개선 기계설비공사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1:20" ht="30" customHeight="1">
      <c r="A3" s="126" t="s">
        <v>1</v>
      </c>
      <c r="B3" s="126" t="s">
        <v>2</v>
      </c>
      <c r="C3" s="126" t="s">
        <v>3</v>
      </c>
      <c r="D3" s="126" t="s">
        <v>4</v>
      </c>
      <c r="E3" s="126" t="s">
        <v>5</v>
      </c>
      <c r="F3" s="126"/>
      <c r="G3" s="126" t="s">
        <v>8</v>
      </c>
      <c r="H3" s="126"/>
      <c r="I3" s="126" t="s">
        <v>9</v>
      </c>
      <c r="J3" s="126"/>
      <c r="K3" s="126" t="s">
        <v>10</v>
      </c>
      <c r="L3" s="126"/>
      <c r="M3" s="126" t="s">
        <v>11</v>
      </c>
      <c r="N3" s="128" t="s">
        <v>12</v>
      </c>
      <c r="O3" s="128" t="s">
        <v>13</v>
      </c>
      <c r="P3" s="128" t="s">
        <v>14</v>
      </c>
      <c r="Q3" s="128" t="s">
        <v>15</v>
      </c>
      <c r="R3" s="128" t="s">
        <v>16</v>
      </c>
      <c r="S3" s="128" t="s">
        <v>17</v>
      </c>
      <c r="T3" s="128" t="s">
        <v>18</v>
      </c>
    </row>
    <row r="4" spans="1:20" ht="30" customHeight="1">
      <c r="A4" s="127"/>
      <c r="B4" s="127"/>
      <c r="C4" s="127"/>
      <c r="D4" s="127"/>
      <c r="E4" s="7" t="s">
        <v>6</v>
      </c>
      <c r="F4" s="7" t="s">
        <v>7</v>
      </c>
      <c r="G4" s="7" t="s">
        <v>6</v>
      </c>
      <c r="H4" s="7" t="s">
        <v>7</v>
      </c>
      <c r="I4" s="7" t="s">
        <v>6</v>
      </c>
      <c r="J4" s="7" t="s">
        <v>7</v>
      </c>
      <c r="K4" s="7" t="s">
        <v>6</v>
      </c>
      <c r="L4" s="7" t="s">
        <v>7</v>
      </c>
      <c r="M4" s="127"/>
      <c r="N4" s="128"/>
      <c r="O4" s="128"/>
      <c r="P4" s="128"/>
      <c r="Q4" s="128"/>
      <c r="R4" s="128"/>
      <c r="S4" s="128"/>
      <c r="T4" s="128"/>
    </row>
    <row r="5" spans="1:20" ht="30" customHeight="1">
      <c r="A5" s="32" t="s">
        <v>373</v>
      </c>
      <c r="B5" s="21"/>
      <c r="C5" s="21"/>
      <c r="D5" s="21">
        <v>1</v>
      </c>
      <c r="E5" s="33">
        <f>F22</f>
        <v>2869838</v>
      </c>
      <c r="F5" s="10">
        <f>D5*E5</f>
        <v>2869838</v>
      </c>
      <c r="G5" s="33">
        <f>H22</f>
        <v>4937370</v>
      </c>
      <c r="H5" s="10">
        <f t="shared" ref="H5:H8" si="0">G5*D5</f>
        <v>4937370</v>
      </c>
      <c r="I5" s="33">
        <f>I6</f>
        <v>0</v>
      </c>
      <c r="J5" s="10">
        <f t="shared" ref="J5:J8" si="1">I5*D5</f>
        <v>0</v>
      </c>
      <c r="K5" s="10">
        <f t="shared" ref="K5:K8" si="2">E5+G5+I5</f>
        <v>7807208</v>
      </c>
      <c r="L5" s="10">
        <f t="shared" ref="L5:L8" si="3">F5+H5+J5</f>
        <v>7807208</v>
      </c>
      <c r="M5" s="21"/>
      <c r="N5" s="22"/>
      <c r="O5" s="22"/>
      <c r="P5" s="22"/>
      <c r="Q5" s="22"/>
      <c r="R5" s="22"/>
      <c r="S5" s="22"/>
      <c r="T5" s="22"/>
    </row>
    <row r="6" spans="1:20" ht="30" customHeight="1">
      <c r="A6" s="8" t="s">
        <v>330</v>
      </c>
      <c r="B6" s="8" t="s">
        <v>50</v>
      </c>
      <c r="C6" s="8" t="s">
        <v>50</v>
      </c>
      <c r="D6" s="9">
        <v>1</v>
      </c>
      <c r="E6" s="10">
        <f>공종별내역서!F27</f>
        <v>30116</v>
      </c>
      <c r="F6" s="10">
        <f t="shared" ref="F6:F8" si="4">E6*D6</f>
        <v>30116</v>
      </c>
      <c r="G6" s="10">
        <f>공종별내역서!H27</f>
        <v>1508780</v>
      </c>
      <c r="H6" s="10">
        <f t="shared" si="0"/>
        <v>1508780</v>
      </c>
      <c r="I6" s="10">
        <f>공종별내역서!J27</f>
        <v>0</v>
      </c>
      <c r="J6" s="10">
        <f t="shared" si="1"/>
        <v>0</v>
      </c>
      <c r="K6" s="10">
        <f t="shared" si="2"/>
        <v>1538896</v>
      </c>
      <c r="L6" s="10">
        <f t="shared" si="3"/>
        <v>1538896</v>
      </c>
      <c r="M6" s="8" t="s">
        <v>50</v>
      </c>
      <c r="N6" s="2" t="s">
        <v>63</v>
      </c>
      <c r="O6" s="2" t="s">
        <v>50</v>
      </c>
      <c r="P6" s="2" t="s">
        <v>51</v>
      </c>
      <c r="Q6" s="2" t="s">
        <v>50</v>
      </c>
      <c r="R6" s="3">
        <v>2</v>
      </c>
      <c r="S6" s="2" t="s">
        <v>50</v>
      </c>
      <c r="T6" s="6"/>
    </row>
    <row r="7" spans="1:20" ht="30" customHeight="1">
      <c r="A7" s="8" t="str">
        <f>공종별내역서!A28</f>
        <v>02 냉난방기 부대공사</v>
      </c>
      <c r="B7" s="8"/>
      <c r="C7" s="8"/>
      <c r="D7" s="34">
        <v>1</v>
      </c>
      <c r="E7" s="10">
        <f>공종별내역서!F51</f>
        <v>2839722</v>
      </c>
      <c r="F7" s="10">
        <f t="shared" si="4"/>
        <v>2839722</v>
      </c>
      <c r="G7" s="10">
        <f>공종별내역서!H51</f>
        <v>3428590</v>
      </c>
      <c r="H7" s="10">
        <f t="shared" si="0"/>
        <v>3428590</v>
      </c>
      <c r="I7" s="10"/>
      <c r="J7" s="10"/>
      <c r="K7" s="10">
        <f t="shared" si="2"/>
        <v>6268312</v>
      </c>
      <c r="L7" s="10">
        <f t="shared" si="3"/>
        <v>6268312</v>
      </c>
      <c r="M7" s="8"/>
      <c r="N7" s="2"/>
      <c r="O7" s="2"/>
      <c r="P7" s="2"/>
      <c r="Q7" s="2"/>
      <c r="R7" s="3"/>
      <c r="S7" s="2"/>
      <c r="T7" s="6"/>
    </row>
    <row r="8" spans="1:20" ht="30" customHeight="1">
      <c r="A8" s="8" t="s">
        <v>350</v>
      </c>
      <c r="B8" s="8" t="s">
        <v>50</v>
      </c>
      <c r="C8" s="8" t="s">
        <v>50</v>
      </c>
      <c r="D8" s="9">
        <v>1</v>
      </c>
      <c r="E8" s="38">
        <f>공종별내역서!F75</f>
        <v>1032000</v>
      </c>
      <c r="F8" s="38">
        <f t="shared" si="4"/>
        <v>1032000</v>
      </c>
      <c r="G8" s="38">
        <f>공종별내역서!H75</f>
        <v>0</v>
      </c>
      <c r="H8" s="38">
        <f t="shared" si="0"/>
        <v>0</v>
      </c>
      <c r="I8" s="38">
        <f>공종별내역서!J75</f>
        <v>0</v>
      </c>
      <c r="J8" s="38">
        <f t="shared" si="1"/>
        <v>0</v>
      </c>
      <c r="K8" s="38">
        <f t="shared" si="2"/>
        <v>1032000</v>
      </c>
      <c r="L8" s="38">
        <f t="shared" si="3"/>
        <v>1032000</v>
      </c>
      <c r="M8" s="8" t="s">
        <v>50</v>
      </c>
      <c r="N8" s="2" t="s">
        <v>83</v>
      </c>
      <c r="O8" s="2" t="s">
        <v>50</v>
      </c>
      <c r="P8" s="2" t="s">
        <v>50</v>
      </c>
      <c r="Q8" s="2" t="s">
        <v>84</v>
      </c>
      <c r="R8" s="3">
        <v>2</v>
      </c>
      <c r="S8" s="2" t="s">
        <v>50</v>
      </c>
      <c r="T8" s="6">
        <f>L8*1</f>
        <v>1032000</v>
      </c>
    </row>
    <row r="9" spans="1:20" ht="30" customHeight="1">
      <c r="A9" s="8"/>
      <c r="B9" s="8"/>
      <c r="C9" s="8"/>
      <c r="D9" s="9"/>
      <c r="E9" s="10"/>
      <c r="F9" s="10"/>
      <c r="G9" s="10"/>
      <c r="H9" s="10"/>
      <c r="I9" s="10"/>
      <c r="J9" s="10"/>
      <c r="K9" s="10"/>
      <c r="L9" s="10"/>
      <c r="M9" s="8"/>
      <c r="N9" s="2" t="s">
        <v>96</v>
      </c>
      <c r="O9" s="2" t="s">
        <v>50</v>
      </c>
      <c r="P9" s="2" t="s">
        <v>50</v>
      </c>
      <c r="Q9" s="2" t="s">
        <v>97</v>
      </c>
      <c r="R9" s="3">
        <v>2</v>
      </c>
      <c r="S9" s="2" t="s">
        <v>50</v>
      </c>
      <c r="T9" s="6">
        <f>L9*1</f>
        <v>0</v>
      </c>
    </row>
    <row r="10" spans="1:20" ht="30" customHeight="1">
      <c r="A10" s="8"/>
      <c r="B10" s="8"/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8" t="s">
        <v>50</v>
      </c>
      <c r="N10" s="2" t="s">
        <v>99</v>
      </c>
      <c r="O10" s="2" t="s">
        <v>50</v>
      </c>
      <c r="P10" s="2" t="s">
        <v>96</v>
      </c>
      <c r="Q10" s="2" t="s">
        <v>50</v>
      </c>
      <c r="R10" s="3">
        <v>3</v>
      </c>
      <c r="S10" s="2" t="s">
        <v>50</v>
      </c>
      <c r="T10" s="6"/>
    </row>
    <row r="11" spans="1:20" ht="30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T11" s="5"/>
    </row>
    <row r="12" spans="1:20" ht="30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T12" s="5"/>
    </row>
    <row r="13" spans="1:20" ht="30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T13" s="5"/>
    </row>
    <row r="14" spans="1:20" ht="30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T14" s="5"/>
    </row>
    <row r="15" spans="1:20" ht="30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T15" s="5"/>
    </row>
    <row r="16" spans="1:20" ht="30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T16" s="5"/>
    </row>
    <row r="17" spans="1:20" ht="30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T17" s="5"/>
    </row>
    <row r="18" spans="1:20" ht="30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T18" s="5"/>
    </row>
    <row r="19" spans="1:20" ht="30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T19" s="5"/>
    </row>
    <row r="20" spans="1:20" ht="30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T20" s="5"/>
    </row>
    <row r="21" spans="1:20" ht="30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T21" s="5"/>
    </row>
    <row r="22" spans="1:20" ht="30" customHeight="1">
      <c r="A22" s="8" t="s">
        <v>55</v>
      </c>
      <c r="B22" s="9"/>
      <c r="C22" s="9"/>
      <c r="D22" s="9"/>
      <c r="E22" s="9"/>
      <c r="F22" s="10">
        <f>SUM(F6:F7)</f>
        <v>2869838</v>
      </c>
      <c r="G22" s="9"/>
      <c r="H22" s="10">
        <f>SUM(H6:H7)</f>
        <v>4937370</v>
      </c>
      <c r="I22" s="9"/>
      <c r="J22" s="10"/>
      <c r="K22" s="9"/>
      <c r="L22" s="10">
        <f>SUM(L6:L7)</f>
        <v>7807208</v>
      </c>
      <c r="M22" s="9"/>
      <c r="T22" s="5"/>
    </row>
  </sheetData>
  <mergeCells count="18">
    <mergeCell ref="S3:S4"/>
    <mergeCell ref="T3:T4"/>
    <mergeCell ref="M3:M4"/>
    <mergeCell ref="N3:N4"/>
    <mergeCell ref="O3:O4"/>
    <mergeCell ref="P3:P4"/>
    <mergeCell ref="Q3:Q4"/>
    <mergeCell ref="R3:R4"/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</mergeCells>
  <phoneticPr fontId="1" type="noConversion"/>
  <pageMargins left="0.78740157480314954" right="0" top="0.39370078740157477" bottom="0.39370078740157477" header="0" footer="0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V75"/>
  <sheetViews>
    <sheetView view="pageBreakPreview" topLeftCell="A25" zoomScaleNormal="100" zoomScaleSheetLayoutView="100" workbookViewId="0">
      <selection activeCell="G37" sqref="G37"/>
    </sheetView>
  </sheetViews>
  <sheetFormatPr defaultRowHeight="16.5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ht="30" customHeight="1">
      <c r="A1" s="125" t="s">
        <v>301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48" ht="30" customHeight="1">
      <c r="A2" s="126" t="s">
        <v>1</v>
      </c>
      <c r="B2" s="126" t="s">
        <v>2</v>
      </c>
      <c r="C2" s="126" t="s">
        <v>3</v>
      </c>
      <c r="D2" s="126" t="s">
        <v>4</v>
      </c>
      <c r="E2" s="126" t="s">
        <v>5</v>
      </c>
      <c r="F2" s="126"/>
      <c r="G2" s="126" t="s">
        <v>8</v>
      </c>
      <c r="H2" s="126"/>
      <c r="I2" s="126" t="s">
        <v>9</v>
      </c>
      <c r="J2" s="126"/>
      <c r="K2" s="126" t="s">
        <v>10</v>
      </c>
      <c r="L2" s="126"/>
      <c r="M2" s="126" t="s">
        <v>11</v>
      </c>
      <c r="N2" s="128" t="s">
        <v>19</v>
      </c>
      <c r="O2" s="128" t="s">
        <v>13</v>
      </c>
      <c r="P2" s="128" t="s">
        <v>20</v>
      </c>
      <c r="Q2" s="128" t="s">
        <v>12</v>
      </c>
      <c r="R2" s="128" t="s">
        <v>21</v>
      </c>
      <c r="S2" s="128" t="s">
        <v>22</v>
      </c>
      <c r="T2" s="128" t="s">
        <v>23</v>
      </c>
      <c r="U2" s="128" t="s">
        <v>24</v>
      </c>
      <c r="V2" s="128" t="s">
        <v>25</v>
      </c>
      <c r="W2" s="128" t="s">
        <v>26</v>
      </c>
      <c r="X2" s="128" t="s">
        <v>27</v>
      </c>
      <c r="Y2" s="128" t="s">
        <v>28</v>
      </c>
      <c r="Z2" s="128" t="s">
        <v>29</v>
      </c>
      <c r="AA2" s="128" t="s">
        <v>30</v>
      </c>
      <c r="AB2" s="128" t="s">
        <v>31</v>
      </c>
      <c r="AC2" s="128" t="s">
        <v>32</v>
      </c>
      <c r="AD2" s="128" t="s">
        <v>33</v>
      </c>
      <c r="AE2" s="128" t="s">
        <v>34</v>
      </c>
      <c r="AF2" s="128" t="s">
        <v>35</v>
      </c>
      <c r="AG2" s="128" t="s">
        <v>36</v>
      </c>
      <c r="AH2" s="128" t="s">
        <v>37</v>
      </c>
      <c r="AI2" s="128" t="s">
        <v>38</v>
      </c>
      <c r="AJ2" s="128" t="s">
        <v>39</v>
      </c>
      <c r="AK2" s="128" t="s">
        <v>40</v>
      </c>
      <c r="AL2" s="128" t="s">
        <v>41</v>
      </c>
      <c r="AM2" s="128" t="s">
        <v>42</v>
      </c>
      <c r="AN2" s="128" t="s">
        <v>43</v>
      </c>
      <c r="AO2" s="128" t="s">
        <v>44</v>
      </c>
      <c r="AP2" s="128" t="s">
        <v>45</v>
      </c>
      <c r="AQ2" s="128" t="s">
        <v>46</v>
      </c>
      <c r="AR2" s="128" t="s">
        <v>47</v>
      </c>
      <c r="AS2" s="128" t="s">
        <v>15</v>
      </c>
      <c r="AT2" s="128" t="s">
        <v>16</v>
      </c>
      <c r="AU2" s="128" t="s">
        <v>48</v>
      </c>
      <c r="AV2" s="128" t="s">
        <v>49</v>
      </c>
    </row>
    <row r="3" spans="1:48" ht="30" customHeight="1">
      <c r="A3" s="126"/>
      <c r="B3" s="126"/>
      <c r="C3" s="126"/>
      <c r="D3" s="126"/>
      <c r="E3" s="4" t="s">
        <v>6</v>
      </c>
      <c r="F3" s="4" t="s">
        <v>7</v>
      </c>
      <c r="G3" s="4" t="s">
        <v>6</v>
      </c>
      <c r="H3" s="4" t="s">
        <v>7</v>
      </c>
      <c r="I3" s="4" t="s">
        <v>6</v>
      </c>
      <c r="J3" s="4" t="s">
        <v>7</v>
      </c>
      <c r="K3" s="4" t="s">
        <v>6</v>
      </c>
      <c r="L3" s="4" t="s">
        <v>7</v>
      </c>
      <c r="M3" s="126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</row>
    <row r="4" spans="1:48" ht="30" customHeight="1">
      <c r="A4" s="8" t="s">
        <v>322</v>
      </c>
      <c r="B4" s="8" t="s">
        <v>50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  <c r="P4" s="3"/>
      <c r="Q4" s="2" t="s">
        <v>63</v>
      </c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30" customHeight="1">
      <c r="A5" s="8" t="s">
        <v>331</v>
      </c>
      <c r="B5" s="8"/>
      <c r="C5" s="8" t="s">
        <v>52</v>
      </c>
      <c r="D5" s="9">
        <v>6</v>
      </c>
      <c r="E5" s="11">
        <f>TRUNC(일위대가목록!E8,0)</f>
        <v>3966</v>
      </c>
      <c r="F5" s="11">
        <f t="shared" ref="F5:F9" si="0">TRUNC(E5*D5, 0)</f>
        <v>23796</v>
      </c>
      <c r="G5" s="11">
        <f>TRUNC(일위대가목록!F8,0)</f>
        <v>198345</v>
      </c>
      <c r="H5" s="11">
        <f t="shared" ref="H5:H9" si="1">TRUNC(G5*D5, 0)</f>
        <v>1190070</v>
      </c>
      <c r="I5" s="11">
        <f>TRUNC(일위대가목록!G8,0)</f>
        <v>0</v>
      </c>
      <c r="J5" s="11">
        <f t="shared" ref="J5:J9" si="2">TRUNC(I5*D5, 0)</f>
        <v>0</v>
      </c>
      <c r="K5" s="11">
        <f t="shared" ref="K5:K9" si="3">TRUNC(E5+G5+I5, 0)</f>
        <v>202311</v>
      </c>
      <c r="L5" s="11">
        <f t="shared" ref="L5:L9" si="4">TRUNC(F5+H5+J5, 0)</f>
        <v>1213866</v>
      </c>
      <c r="M5" s="37" t="s">
        <v>345</v>
      </c>
      <c r="N5" s="2" t="s">
        <v>64</v>
      </c>
      <c r="O5" s="2" t="s">
        <v>50</v>
      </c>
      <c r="P5" s="2" t="s">
        <v>50</v>
      </c>
      <c r="Q5" s="2" t="s">
        <v>63</v>
      </c>
      <c r="R5" s="2" t="s">
        <v>54</v>
      </c>
      <c r="S5" s="2" t="s">
        <v>53</v>
      </c>
      <c r="T5" s="2" t="s">
        <v>53</v>
      </c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2" t="s">
        <v>50</v>
      </c>
      <c r="AS5" s="2" t="s">
        <v>50</v>
      </c>
      <c r="AT5" s="3"/>
      <c r="AU5" s="2" t="s">
        <v>65</v>
      </c>
      <c r="AV5" s="3">
        <v>258</v>
      </c>
    </row>
    <row r="6" spans="1:48" ht="30" customHeight="1">
      <c r="A6" s="8" t="s">
        <v>66</v>
      </c>
      <c r="B6" s="8" t="s">
        <v>67</v>
      </c>
      <c r="C6" s="8" t="s">
        <v>58</v>
      </c>
      <c r="D6" s="9">
        <v>30</v>
      </c>
      <c r="E6" s="11">
        <f>TRUNC(일위대가목록!E4,0)</f>
        <v>54</v>
      </c>
      <c r="F6" s="11">
        <f t="shared" si="0"/>
        <v>1620</v>
      </c>
      <c r="G6" s="11">
        <f>TRUNC(일위대가목록!F4,0)</f>
        <v>2725</v>
      </c>
      <c r="H6" s="11">
        <f t="shared" si="1"/>
        <v>81750</v>
      </c>
      <c r="I6" s="11">
        <f>TRUNC(일위대가목록!G4,0)</f>
        <v>0</v>
      </c>
      <c r="J6" s="11">
        <f t="shared" si="2"/>
        <v>0</v>
      </c>
      <c r="K6" s="11">
        <f t="shared" si="3"/>
        <v>2779</v>
      </c>
      <c r="L6" s="11">
        <f t="shared" si="4"/>
        <v>83370</v>
      </c>
      <c r="M6" s="37" t="s">
        <v>346</v>
      </c>
      <c r="N6" s="2" t="s">
        <v>68</v>
      </c>
      <c r="O6" s="2" t="s">
        <v>50</v>
      </c>
      <c r="P6" s="2" t="s">
        <v>50</v>
      </c>
      <c r="Q6" s="2" t="s">
        <v>63</v>
      </c>
      <c r="R6" s="2" t="s">
        <v>54</v>
      </c>
      <c r="S6" s="2" t="s">
        <v>53</v>
      </c>
      <c r="T6" s="2" t="s">
        <v>53</v>
      </c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2" t="s">
        <v>50</v>
      </c>
      <c r="AS6" s="2" t="s">
        <v>50</v>
      </c>
      <c r="AT6" s="3"/>
      <c r="AU6" s="2" t="s">
        <v>69</v>
      </c>
      <c r="AV6" s="3">
        <v>260</v>
      </c>
    </row>
    <row r="7" spans="1:48" ht="30" customHeight="1">
      <c r="A7" s="8" t="s">
        <v>66</v>
      </c>
      <c r="B7" s="8" t="s">
        <v>70</v>
      </c>
      <c r="C7" s="8" t="s">
        <v>58</v>
      </c>
      <c r="D7" s="9">
        <v>20</v>
      </c>
      <c r="E7" s="11">
        <f>TRUNC(일위대가목록!E5,0)</f>
        <v>67</v>
      </c>
      <c r="F7" s="11">
        <f t="shared" si="0"/>
        <v>1340</v>
      </c>
      <c r="G7" s="11">
        <f>TRUNC(일위대가목록!F5,0)</f>
        <v>3382</v>
      </c>
      <c r="H7" s="11">
        <f t="shared" si="1"/>
        <v>67640</v>
      </c>
      <c r="I7" s="11">
        <f>TRUNC(일위대가목록!G5,0)</f>
        <v>0</v>
      </c>
      <c r="J7" s="11">
        <f t="shared" si="2"/>
        <v>0</v>
      </c>
      <c r="K7" s="11">
        <f t="shared" si="3"/>
        <v>3449</v>
      </c>
      <c r="L7" s="11">
        <f t="shared" si="4"/>
        <v>68980</v>
      </c>
      <c r="M7" s="37" t="s">
        <v>347</v>
      </c>
      <c r="N7" s="2" t="s">
        <v>71</v>
      </c>
      <c r="O7" s="2" t="s">
        <v>50</v>
      </c>
      <c r="P7" s="2" t="s">
        <v>50</v>
      </c>
      <c r="Q7" s="2" t="s">
        <v>63</v>
      </c>
      <c r="R7" s="2" t="s">
        <v>54</v>
      </c>
      <c r="S7" s="2" t="s">
        <v>53</v>
      </c>
      <c r="T7" s="2" t="s">
        <v>53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2" t="s">
        <v>50</v>
      </c>
      <c r="AS7" s="2" t="s">
        <v>50</v>
      </c>
      <c r="AT7" s="3"/>
      <c r="AU7" s="2" t="s">
        <v>72</v>
      </c>
      <c r="AV7" s="3">
        <v>261</v>
      </c>
    </row>
    <row r="8" spans="1:48" ht="30" customHeight="1">
      <c r="A8" s="8" t="s">
        <v>66</v>
      </c>
      <c r="B8" s="8" t="s">
        <v>73</v>
      </c>
      <c r="C8" s="8" t="s">
        <v>58</v>
      </c>
      <c r="D8" s="9">
        <v>30</v>
      </c>
      <c r="E8" s="11">
        <f>TRUNC(일위대가목록!E6,0)</f>
        <v>80</v>
      </c>
      <c r="F8" s="11">
        <f t="shared" si="0"/>
        <v>2400</v>
      </c>
      <c r="G8" s="11">
        <f>TRUNC(일위대가목록!F6,0)</f>
        <v>4038</v>
      </c>
      <c r="H8" s="11">
        <f t="shared" si="1"/>
        <v>121140</v>
      </c>
      <c r="I8" s="11">
        <f>TRUNC(일위대가목록!G6,0)</f>
        <v>0</v>
      </c>
      <c r="J8" s="11">
        <f t="shared" si="2"/>
        <v>0</v>
      </c>
      <c r="K8" s="11">
        <f t="shared" si="3"/>
        <v>4118</v>
      </c>
      <c r="L8" s="11">
        <f t="shared" si="4"/>
        <v>123540</v>
      </c>
      <c r="M8" s="37" t="s">
        <v>348</v>
      </c>
      <c r="N8" s="2" t="s">
        <v>74</v>
      </c>
      <c r="O8" s="2" t="s">
        <v>50</v>
      </c>
      <c r="P8" s="2" t="s">
        <v>50</v>
      </c>
      <c r="Q8" s="2" t="s">
        <v>63</v>
      </c>
      <c r="R8" s="2" t="s">
        <v>54</v>
      </c>
      <c r="S8" s="2" t="s">
        <v>53</v>
      </c>
      <c r="T8" s="2" t="s">
        <v>53</v>
      </c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50</v>
      </c>
      <c r="AS8" s="2" t="s">
        <v>50</v>
      </c>
      <c r="AT8" s="3"/>
      <c r="AU8" s="2" t="s">
        <v>75</v>
      </c>
      <c r="AV8" s="3">
        <v>262</v>
      </c>
    </row>
    <row r="9" spans="1:48" ht="30" customHeight="1">
      <c r="A9" s="8" t="s">
        <v>76</v>
      </c>
      <c r="B9" s="8" t="s">
        <v>50</v>
      </c>
      <c r="C9" s="8" t="s">
        <v>58</v>
      </c>
      <c r="D9" s="9">
        <v>10</v>
      </c>
      <c r="E9" s="11">
        <f>TRUNC(일위대가목록!E7,0)</f>
        <v>96</v>
      </c>
      <c r="F9" s="11">
        <f t="shared" si="0"/>
        <v>960</v>
      </c>
      <c r="G9" s="11">
        <f>TRUNC(일위대가목록!F7,0)</f>
        <v>4818</v>
      </c>
      <c r="H9" s="11">
        <f t="shared" si="1"/>
        <v>48180</v>
      </c>
      <c r="I9" s="11">
        <f>TRUNC(일위대가목록!G7,0)</f>
        <v>0</v>
      </c>
      <c r="J9" s="11">
        <f t="shared" si="2"/>
        <v>0</v>
      </c>
      <c r="K9" s="11">
        <f t="shared" si="3"/>
        <v>4914</v>
      </c>
      <c r="L9" s="11">
        <f t="shared" si="4"/>
        <v>49140</v>
      </c>
      <c r="M9" s="37" t="s">
        <v>349</v>
      </c>
      <c r="N9" s="2" t="s">
        <v>77</v>
      </c>
      <c r="O9" s="2" t="s">
        <v>50</v>
      </c>
      <c r="P9" s="2" t="s">
        <v>50</v>
      </c>
      <c r="Q9" s="2" t="s">
        <v>63</v>
      </c>
      <c r="R9" s="2" t="s">
        <v>54</v>
      </c>
      <c r="S9" s="2" t="s">
        <v>53</v>
      </c>
      <c r="T9" s="2" t="s">
        <v>53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2" t="s">
        <v>50</v>
      </c>
      <c r="AS9" s="2" t="s">
        <v>50</v>
      </c>
      <c r="AT9" s="3"/>
      <c r="AU9" s="2" t="s">
        <v>78</v>
      </c>
      <c r="AV9" s="3">
        <v>265</v>
      </c>
    </row>
    <row r="10" spans="1:48" ht="30" customHeight="1">
      <c r="A10" s="8"/>
      <c r="B10" s="8"/>
      <c r="C10" s="8"/>
      <c r="D10" s="23"/>
      <c r="E10" s="11"/>
      <c r="F10" s="11"/>
      <c r="G10" s="11"/>
      <c r="H10" s="11"/>
      <c r="I10" s="11"/>
      <c r="J10" s="11"/>
      <c r="K10" s="11"/>
      <c r="L10" s="11"/>
      <c r="M10" s="8"/>
      <c r="N10" s="2"/>
      <c r="O10" s="2"/>
      <c r="P10" s="2"/>
      <c r="Q10" s="2"/>
      <c r="R10" s="2"/>
      <c r="S10" s="2"/>
      <c r="T10" s="2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2"/>
      <c r="AS10" s="2"/>
      <c r="AT10" s="3"/>
      <c r="AU10" s="2"/>
      <c r="AV10" s="3"/>
    </row>
    <row r="11" spans="1:48" ht="30" customHeight="1">
      <c r="A11" s="8"/>
      <c r="B11" s="28"/>
      <c r="C11" s="8"/>
      <c r="D11" s="23"/>
      <c r="E11" s="11"/>
      <c r="F11" s="11"/>
      <c r="G11" s="11"/>
      <c r="H11" s="11"/>
      <c r="I11" s="11"/>
      <c r="J11" s="11"/>
      <c r="K11" s="11"/>
      <c r="L11" s="11"/>
      <c r="M11" s="8"/>
      <c r="N11" s="2"/>
      <c r="O11" s="2"/>
      <c r="P11" s="2"/>
      <c r="Q11" s="2"/>
      <c r="R11" s="2"/>
      <c r="S11" s="2"/>
      <c r="T11" s="2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2"/>
      <c r="AS11" s="2"/>
      <c r="AT11" s="3"/>
      <c r="AU11" s="2"/>
      <c r="AV11" s="3"/>
    </row>
    <row r="12" spans="1:48" ht="30" customHeight="1">
      <c r="A12" s="8"/>
      <c r="B12" s="28"/>
      <c r="C12" s="8"/>
      <c r="D12" s="24"/>
      <c r="E12" s="11"/>
      <c r="F12" s="11"/>
      <c r="G12" s="11"/>
      <c r="H12" s="11"/>
      <c r="I12" s="11"/>
      <c r="J12" s="11"/>
      <c r="K12" s="11"/>
      <c r="L12" s="11"/>
      <c r="M12" s="8"/>
      <c r="N12" s="2"/>
      <c r="O12" s="2"/>
      <c r="P12" s="2"/>
      <c r="Q12" s="2"/>
      <c r="R12" s="2"/>
      <c r="S12" s="2"/>
      <c r="T12" s="2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2"/>
      <c r="AS12" s="2"/>
      <c r="AT12" s="3"/>
      <c r="AU12" s="2"/>
      <c r="AV12" s="3"/>
    </row>
    <row r="13" spans="1:48" ht="30" customHeight="1">
      <c r="A13" s="8"/>
      <c r="B13" s="8"/>
      <c r="C13" s="8"/>
      <c r="D13" s="9"/>
      <c r="E13" s="11"/>
      <c r="F13" s="11"/>
      <c r="G13" s="11"/>
      <c r="H13" s="11"/>
      <c r="I13" s="11"/>
      <c r="J13" s="11"/>
      <c r="K13" s="11"/>
      <c r="L13" s="11"/>
      <c r="M13" s="8"/>
      <c r="N13" s="2" t="s">
        <v>81</v>
      </c>
      <c r="O13" s="2" t="s">
        <v>50</v>
      </c>
      <c r="P13" s="2" t="s">
        <v>50</v>
      </c>
      <c r="Q13" s="2" t="s">
        <v>63</v>
      </c>
      <c r="R13" s="2" t="s">
        <v>53</v>
      </c>
      <c r="S13" s="2" t="s">
        <v>53</v>
      </c>
      <c r="T13" s="2" t="s">
        <v>54</v>
      </c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2" t="s">
        <v>50</v>
      </c>
      <c r="AS13" s="2" t="s">
        <v>50</v>
      </c>
      <c r="AT13" s="3"/>
      <c r="AU13" s="2" t="s">
        <v>82</v>
      </c>
      <c r="AV13" s="3">
        <v>267</v>
      </c>
    </row>
    <row r="14" spans="1:48" ht="30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48" ht="30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48" ht="30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4" ht="30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4" ht="30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4" ht="30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14" ht="30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4" ht="30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4" ht="30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4" ht="30" customHeight="1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</row>
    <row r="24" spans="1:14" ht="30" customHeight="1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</row>
    <row r="25" spans="1:14" ht="30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4" ht="30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4" ht="30" customHeight="1">
      <c r="A27" s="8" t="s">
        <v>55</v>
      </c>
      <c r="B27" s="9"/>
      <c r="C27" s="9"/>
      <c r="D27" s="9"/>
      <c r="E27" s="9"/>
      <c r="F27" s="11">
        <f>SUM(F5:F26)</f>
        <v>30116</v>
      </c>
      <c r="G27" s="11"/>
      <c r="H27" s="11">
        <f t="shared" ref="H27:L27" si="5">SUM(H5:H26)</f>
        <v>1508780</v>
      </c>
      <c r="I27" s="11"/>
      <c r="J27" s="11">
        <f t="shared" si="5"/>
        <v>0</v>
      </c>
      <c r="K27" s="11"/>
      <c r="L27" s="11">
        <f t="shared" si="5"/>
        <v>1538896</v>
      </c>
      <c r="M27" s="9"/>
      <c r="N27" t="s">
        <v>56</v>
      </c>
    </row>
    <row r="28" spans="1:14" ht="30" customHeight="1">
      <c r="A28" s="8" t="s">
        <v>351</v>
      </c>
      <c r="B28" s="8" t="s">
        <v>50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</row>
    <row r="29" spans="1:14" ht="30" customHeight="1">
      <c r="A29" s="8" t="s">
        <v>332</v>
      </c>
      <c r="B29" s="8" t="s">
        <v>335</v>
      </c>
      <c r="C29" s="8" t="s">
        <v>333</v>
      </c>
      <c r="D29" s="34">
        <v>6</v>
      </c>
      <c r="E29" s="11">
        <f>단가대비표!O8</f>
        <v>106000</v>
      </c>
      <c r="F29" s="11">
        <f t="shared" ref="F29:F33" si="6">TRUNC(E29*D29, 0)</f>
        <v>636000</v>
      </c>
      <c r="G29" s="11">
        <f>TRUNC(일위대가목록!F32,0)</f>
        <v>0</v>
      </c>
      <c r="H29" s="11">
        <f t="shared" ref="H29:H35" si="7">TRUNC(G29*D29, 0)</f>
        <v>0</v>
      </c>
      <c r="I29" s="11">
        <f>TRUNC(일위대가목록!G32,0)</f>
        <v>0</v>
      </c>
      <c r="J29" s="11">
        <f t="shared" ref="J29:J31" si="8">TRUNC(I29*D29, 0)</f>
        <v>0</v>
      </c>
      <c r="K29" s="11">
        <f t="shared" ref="K29:K35" si="9">TRUNC(E29+G29+I29, 0)</f>
        <v>106000</v>
      </c>
      <c r="L29" s="11">
        <f t="shared" ref="L29:L35" si="10">TRUNC(F29+H29+J29, 0)</f>
        <v>636000</v>
      </c>
      <c r="M29" s="8"/>
    </row>
    <row r="30" spans="1:14" ht="30" customHeight="1">
      <c r="A30" s="8" t="s">
        <v>334</v>
      </c>
      <c r="B30" s="8" t="s">
        <v>339</v>
      </c>
      <c r="C30" s="8" t="s">
        <v>340</v>
      </c>
      <c r="D30" s="34">
        <v>6</v>
      </c>
      <c r="E30" s="11">
        <f>TRUNC(일위대가목록!E28,0)</f>
        <v>0</v>
      </c>
      <c r="F30" s="11">
        <f t="shared" si="6"/>
        <v>0</v>
      </c>
      <c r="G30" s="11">
        <f>단가대비표!P11</f>
        <v>191587</v>
      </c>
      <c r="H30" s="11">
        <f t="shared" si="7"/>
        <v>1149522</v>
      </c>
      <c r="I30" s="11">
        <f>TRUNC(일위대가목록!G28,0)</f>
        <v>0</v>
      </c>
      <c r="J30" s="11">
        <f t="shared" si="8"/>
        <v>0</v>
      </c>
      <c r="K30" s="11">
        <f t="shared" si="9"/>
        <v>191587</v>
      </c>
      <c r="L30" s="11">
        <f t="shared" si="10"/>
        <v>1149522</v>
      </c>
      <c r="M30" s="8"/>
    </row>
    <row r="31" spans="1:14" ht="30" customHeight="1">
      <c r="A31" s="8" t="s">
        <v>336</v>
      </c>
      <c r="B31" s="8" t="s">
        <v>337</v>
      </c>
      <c r="C31" s="8" t="s">
        <v>338</v>
      </c>
      <c r="D31" s="34">
        <v>4</v>
      </c>
      <c r="E31" s="11">
        <f>TRUNC(일위대가목록!E29,0)</f>
        <v>0</v>
      </c>
      <c r="F31" s="11">
        <f t="shared" si="6"/>
        <v>0</v>
      </c>
      <c r="G31" s="11">
        <f>단가대비표!P12</f>
        <v>242731</v>
      </c>
      <c r="H31" s="11">
        <f t="shared" si="7"/>
        <v>970924</v>
      </c>
      <c r="I31" s="11">
        <f>TRUNC(일위대가목록!G29,0)</f>
        <v>0</v>
      </c>
      <c r="J31" s="11">
        <f t="shared" si="8"/>
        <v>0</v>
      </c>
      <c r="K31" s="11">
        <f t="shared" si="9"/>
        <v>242731</v>
      </c>
      <c r="L31" s="11">
        <f t="shared" si="10"/>
        <v>970924</v>
      </c>
      <c r="M31" s="8"/>
    </row>
    <row r="32" spans="1:14" ht="30" customHeight="1">
      <c r="A32" s="8" t="s">
        <v>303</v>
      </c>
      <c r="B32" s="8" t="s">
        <v>304</v>
      </c>
      <c r="C32" s="8" t="s">
        <v>305</v>
      </c>
      <c r="D32" s="34">
        <v>120</v>
      </c>
      <c r="E32" s="11">
        <v>12000</v>
      </c>
      <c r="F32" s="11">
        <f t="shared" si="6"/>
        <v>1440000</v>
      </c>
      <c r="G32" s="11"/>
      <c r="H32" s="11">
        <f t="shared" si="7"/>
        <v>0</v>
      </c>
      <c r="I32" s="11"/>
      <c r="J32" s="11"/>
      <c r="K32" s="11">
        <f t="shared" si="9"/>
        <v>12000</v>
      </c>
      <c r="L32" s="11">
        <f t="shared" si="10"/>
        <v>1440000</v>
      </c>
      <c r="M32" s="8"/>
    </row>
    <row r="33" spans="1:13" ht="30" customHeight="1">
      <c r="A33" s="8" t="str">
        <f>일위대가목록!B9</f>
        <v>기밀시험</v>
      </c>
      <c r="B33" s="28"/>
      <c r="C33" s="8" t="s">
        <v>310</v>
      </c>
      <c r="D33" s="34">
        <v>6</v>
      </c>
      <c r="E33" s="11">
        <f>일위대가목록!E9</f>
        <v>1837</v>
      </c>
      <c r="F33" s="11">
        <f t="shared" si="6"/>
        <v>11022</v>
      </c>
      <c r="G33" s="11">
        <f>일위대가목록!F9</f>
        <v>91892</v>
      </c>
      <c r="H33" s="11">
        <f t="shared" si="7"/>
        <v>551352</v>
      </c>
      <c r="I33" s="11"/>
      <c r="J33" s="11"/>
      <c r="K33" s="11">
        <f t="shared" si="9"/>
        <v>93729</v>
      </c>
      <c r="L33" s="11">
        <f t="shared" si="10"/>
        <v>562374</v>
      </c>
      <c r="M33" s="37" t="s">
        <v>343</v>
      </c>
    </row>
    <row r="34" spans="1:13" ht="30" customHeight="1">
      <c r="A34" s="8" t="s">
        <v>325</v>
      </c>
      <c r="B34" s="28"/>
      <c r="C34" s="8" t="s">
        <v>310</v>
      </c>
      <c r="D34" s="34">
        <v>1</v>
      </c>
      <c r="E34" s="11"/>
      <c r="F34" s="11"/>
      <c r="G34" s="11">
        <f>일위대가목록!F10</f>
        <v>756792</v>
      </c>
      <c r="H34" s="11">
        <f t="shared" si="7"/>
        <v>756792</v>
      </c>
      <c r="I34" s="11"/>
      <c r="J34" s="11"/>
      <c r="K34" s="11">
        <f t="shared" si="9"/>
        <v>756792</v>
      </c>
      <c r="L34" s="11">
        <f t="shared" si="10"/>
        <v>756792</v>
      </c>
      <c r="M34" s="37" t="s">
        <v>344</v>
      </c>
    </row>
    <row r="35" spans="1:13" ht="30" customHeight="1">
      <c r="A35" s="8" t="s">
        <v>79</v>
      </c>
      <c r="B35" s="8" t="s">
        <v>302</v>
      </c>
      <c r="C35" s="8" t="s">
        <v>52</v>
      </c>
      <c r="D35" s="34">
        <v>1</v>
      </c>
      <c r="E35" s="11">
        <f>단가대비표!O21</f>
        <v>752700</v>
      </c>
      <c r="F35" s="11">
        <f t="shared" ref="F35" si="11">TRUNC(E35*D35, 0)</f>
        <v>752700</v>
      </c>
      <c r="G35" s="11"/>
      <c r="H35" s="11">
        <f t="shared" si="7"/>
        <v>0</v>
      </c>
      <c r="I35" s="11">
        <f>단가대비표!O43</f>
        <v>0</v>
      </c>
      <c r="J35" s="11">
        <f t="shared" ref="J35" si="12">TRUNC(I35*D35, 0)</f>
        <v>0</v>
      </c>
      <c r="K35" s="11">
        <f t="shared" si="9"/>
        <v>752700</v>
      </c>
      <c r="L35" s="11">
        <f t="shared" si="10"/>
        <v>752700</v>
      </c>
      <c r="M35" s="8" t="s">
        <v>50</v>
      </c>
    </row>
    <row r="36" spans="1:13" ht="30" customHeight="1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</row>
    <row r="37" spans="1:13" ht="30" customHeight="1">
      <c r="A37" s="8"/>
      <c r="B37" s="34"/>
      <c r="C37" s="34"/>
      <c r="D37" s="34"/>
      <c r="E37" s="34"/>
      <c r="F37" s="11"/>
      <c r="G37" s="11"/>
      <c r="H37" s="11"/>
      <c r="I37" s="11"/>
      <c r="J37" s="11"/>
      <c r="K37" s="11"/>
      <c r="L37" s="11"/>
      <c r="M37" s="34"/>
    </row>
    <row r="38" spans="1:13" ht="30" customHeight="1">
      <c r="A38" s="8"/>
      <c r="B38" s="34"/>
      <c r="C38" s="34"/>
      <c r="D38" s="34"/>
      <c r="E38" s="34"/>
      <c r="F38" s="11"/>
      <c r="G38" s="11"/>
      <c r="H38" s="11"/>
      <c r="I38" s="11"/>
      <c r="J38" s="11"/>
      <c r="K38" s="11"/>
      <c r="L38" s="11"/>
      <c r="M38" s="34"/>
    </row>
    <row r="39" spans="1:13" ht="30" customHeight="1">
      <c r="A39" s="8"/>
      <c r="B39" s="34"/>
      <c r="C39" s="34"/>
      <c r="D39" s="34"/>
      <c r="E39" s="34"/>
      <c r="F39" s="11"/>
      <c r="G39" s="11"/>
      <c r="H39" s="11"/>
      <c r="I39" s="11"/>
      <c r="J39" s="11"/>
      <c r="K39" s="11"/>
      <c r="L39" s="11"/>
      <c r="M39" s="34"/>
    </row>
    <row r="40" spans="1:13" ht="30" customHeight="1">
      <c r="A40" s="8"/>
      <c r="B40" s="34"/>
      <c r="C40" s="34"/>
      <c r="D40" s="34"/>
      <c r="E40" s="34"/>
      <c r="F40" s="11"/>
      <c r="G40" s="11"/>
      <c r="H40" s="11"/>
      <c r="I40" s="11"/>
      <c r="J40" s="11"/>
      <c r="K40" s="11"/>
      <c r="L40" s="11"/>
      <c r="M40" s="34"/>
    </row>
    <row r="41" spans="1:13" ht="30" customHeight="1">
      <c r="A41" s="8"/>
      <c r="B41" s="34"/>
      <c r="C41" s="34"/>
      <c r="D41" s="34"/>
      <c r="E41" s="34"/>
      <c r="F41" s="11"/>
      <c r="G41" s="11"/>
      <c r="H41" s="11"/>
      <c r="I41" s="11"/>
      <c r="J41" s="11"/>
      <c r="K41" s="11"/>
      <c r="L41" s="11"/>
      <c r="M41" s="34"/>
    </row>
    <row r="42" spans="1:13" ht="30" customHeight="1">
      <c r="A42" s="8"/>
      <c r="B42" s="34"/>
      <c r="C42" s="34"/>
      <c r="D42" s="34"/>
      <c r="E42" s="34"/>
      <c r="F42" s="11"/>
      <c r="G42" s="11"/>
      <c r="H42" s="11"/>
      <c r="I42" s="11"/>
      <c r="J42" s="11"/>
      <c r="K42" s="11"/>
      <c r="L42" s="11"/>
      <c r="M42" s="34"/>
    </row>
    <row r="43" spans="1:13" ht="30" customHeight="1">
      <c r="A43" s="8"/>
      <c r="B43" s="34"/>
      <c r="C43" s="34"/>
      <c r="D43" s="34"/>
      <c r="E43" s="34"/>
      <c r="F43" s="11"/>
      <c r="G43" s="11"/>
      <c r="H43" s="11"/>
      <c r="I43" s="11"/>
      <c r="J43" s="11"/>
      <c r="K43" s="11"/>
      <c r="L43" s="11"/>
      <c r="M43" s="34"/>
    </row>
    <row r="44" spans="1:13" ht="30" customHeight="1">
      <c r="A44" s="8"/>
      <c r="B44" s="34"/>
      <c r="C44" s="34"/>
      <c r="D44" s="34"/>
      <c r="E44" s="34"/>
      <c r="F44" s="11"/>
      <c r="G44" s="11"/>
      <c r="H44" s="11"/>
      <c r="I44" s="11"/>
      <c r="J44" s="11"/>
      <c r="K44" s="11"/>
      <c r="L44" s="11"/>
      <c r="M44" s="34"/>
    </row>
    <row r="45" spans="1:13" ht="30" customHeight="1">
      <c r="A45" s="8"/>
      <c r="B45" s="34"/>
      <c r="C45" s="34"/>
      <c r="D45" s="34"/>
      <c r="E45" s="34"/>
      <c r="F45" s="11"/>
      <c r="G45" s="11"/>
      <c r="H45" s="11"/>
      <c r="I45" s="11"/>
      <c r="J45" s="11"/>
      <c r="K45" s="11"/>
      <c r="L45" s="11"/>
      <c r="M45" s="34"/>
    </row>
    <row r="46" spans="1:13" ht="30" customHeight="1">
      <c r="A46" s="8"/>
      <c r="B46" s="34"/>
      <c r="C46" s="34"/>
      <c r="D46" s="34"/>
      <c r="E46" s="34"/>
      <c r="F46" s="11"/>
      <c r="G46" s="11"/>
      <c r="H46" s="11"/>
      <c r="I46" s="11"/>
      <c r="J46" s="11"/>
      <c r="K46" s="11"/>
      <c r="L46" s="11"/>
      <c r="M46" s="34"/>
    </row>
    <row r="47" spans="1:13" ht="30" customHeight="1">
      <c r="A47" s="8"/>
      <c r="B47" s="34"/>
      <c r="C47" s="34"/>
      <c r="D47" s="34"/>
      <c r="E47" s="34"/>
      <c r="F47" s="11"/>
      <c r="G47" s="11"/>
      <c r="H47" s="11"/>
      <c r="I47" s="11"/>
      <c r="J47" s="11"/>
      <c r="K47" s="11"/>
      <c r="L47" s="11"/>
      <c r="M47" s="34"/>
    </row>
    <row r="48" spans="1:13" ht="30" customHeight="1">
      <c r="A48" s="8"/>
      <c r="B48" s="34"/>
      <c r="C48" s="34"/>
      <c r="D48" s="34"/>
      <c r="E48" s="34"/>
      <c r="F48" s="11"/>
      <c r="G48" s="11"/>
      <c r="H48" s="11"/>
      <c r="I48" s="11"/>
      <c r="J48" s="11"/>
      <c r="K48" s="11"/>
      <c r="L48" s="11"/>
      <c r="M48" s="34"/>
    </row>
    <row r="49" spans="1:48" ht="30" customHeight="1">
      <c r="A49" s="8"/>
      <c r="B49" s="34"/>
      <c r="C49" s="34"/>
      <c r="D49" s="34"/>
      <c r="E49" s="34"/>
      <c r="F49" s="11"/>
      <c r="G49" s="11"/>
      <c r="H49" s="11"/>
      <c r="I49" s="11"/>
      <c r="J49" s="11"/>
      <c r="K49" s="11"/>
      <c r="L49" s="11"/>
      <c r="M49" s="34"/>
    </row>
    <row r="50" spans="1:48" ht="30" customHeight="1">
      <c r="A50" s="8"/>
      <c r="B50" s="34"/>
      <c r="C50" s="34"/>
      <c r="D50" s="34"/>
      <c r="E50" s="34"/>
      <c r="F50" s="11"/>
      <c r="G50" s="11"/>
      <c r="H50" s="11"/>
      <c r="I50" s="11"/>
      <c r="J50" s="11"/>
      <c r="K50" s="11"/>
      <c r="L50" s="11"/>
      <c r="M50" s="34"/>
    </row>
    <row r="51" spans="1:48" ht="30" customHeight="1">
      <c r="A51" s="8" t="s">
        <v>55</v>
      </c>
      <c r="B51" s="34"/>
      <c r="C51" s="34"/>
      <c r="D51" s="34"/>
      <c r="E51" s="34"/>
      <c r="F51" s="11">
        <f>SUM(F29:F50)</f>
        <v>2839722</v>
      </c>
      <c r="G51" s="11"/>
      <c r="H51" s="11">
        <f t="shared" ref="H51:L51" si="13">SUM(H29:H50)</f>
        <v>3428590</v>
      </c>
      <c r="I51" s="11">
        <f t="shared" si="13"/>
        <v>0</v>
      </c>
      <c r="J51" s="11">
        <f t="shared" si="13"/>
        <v>0</v>
      </c>
      <c r="K51" s="11"/>
      <c r="L51" s="11">
        <f t="shared" si="13"/>
        <v>6268312</v>
      </c>
      <c r="M51" s="34"/>
    </row>
    <row r="52" spans="1:48" ht="30" customHeight="1">
      <c r="A52" s="8" t="s">
        <v>352</v>
      </c>
      <c r="B52" s="8" t="s">
        <v>50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3"/>
      <c r="O52" s="3"/>
      <c r="P52" s="3"/>
      <c r="Q52" s="2" t="s">
        <v>83</v>
      </c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</row>
    <row r="53" spans="1:48" ht="30" customHeight="1">
      <c r="A53" s="8" t="s">
        <v>85</v>
      </c>
      <c r="B53" s="8" t="s">
        <v>86</v>
      </c>
      <c r="C53" s="8" t="s">
        <v>87</v>
      </c>
      <c r="D53" s="9">
        <v>150</v>
      </c>
      <c r="E53" s="11">
        <f>TRUNC(단가대비표!O6,0)</f>
        <v>6400</v>
      </c>
      <c r="F53" s="11">
        <f>TRUNC(E53*D53, 0)</f>
        <v>960000</v>
      </c>
      <c r="G53" s="11">
        <f>TRUNC(단가대비표!P6,0)</f>
        <v>0</v>
      </c>
      <c r="H53" s="11">
        <f>TRUNC(G53*D53, 0)</f>
        <v>0</v>
      </c>
      <c r="I53" s="11">
        <f>TRUNC(단가대비표!V6,0)</f>
        <v>0</v>
      </c>
      <c r="J53" s="11">
        <f>TRUNC(I53*D53, 0)</f>
        <v>0</v>
      </c>
      <c r="K53" s="11">
        <f>TRUNC(E53+G53+I53, 0)</f>
        <v>6400</v>
      </c>
      <c r="L53" s="11">
        <f>TRUNC(F53+H53+J53, 0)</f>
        <v>960000</v>
      </c>
      <c r="M53" s="8" t="s">
        <v>88</v>
      </c>
      <c r="N53" s="2" t="s">
        <v>89</v>
      </c>
      <c r="O53" s="2" t="s">
        <v>50</v>
      </c>
      <c r="P53" s="2" t="s">
        <v>50</v>
      </c>
      <c r="Q53" s="2" t="s">
        <v>83</v>
      </c>
      <c r="R53" s="2" t="s">
        <v>53</v>
      </c>
      <c r="S53" s="2" t="s">
        <v>53</v>
      </c>
      <c r="T53" s="2" t="s">
        <v>54</v>
      </c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2" t="s">
        <v>50</v>
      </c>
      <c r="AS53" s="2" t="s">
        <v>50</v>
      </c>
      <c r="AT53" s="3"/>
      <c r="AU53" s="2" t="s">
        <v>90</v>
      </c>
      <c r="AV53" s="3">
        <v>271</v>
      </c>
    </row>
    <row r="54" spans="1:48" ht="30" customHeight="1">
      <c r="A54" s="8" t="s">
        <v>91</v>
      </c>
      <c r="B54" s="8" t="s">
        <v>92</v>
      </c>
      <c r="C54" s="8" t="s">
        <v>87</v>
      </c>
      <c r="D54" s="9">
        <v>300</v>
      </c>
      <c r="E54" s="11">
        <f>TRUNC(단가대비표!O5,0)</f>
        <v>240</v>
      </c>
      <c r="F54" s="11">
        <f>TRUNC(E54*D54, 0)</f>
        <v>72000</v>
      </c>
      <c r="G54" s="11">
        <f>TRUNC(단가대비표!P5,0)</f>
        <v>0</v>
      </c>
      <c r="H54" s="11">
        <f>TRUNC(G54*D54, 0)</f>
        <v>0</v>
      </c>
      <c r="I54" s="11">
        <f>TRUNC(단가대비표!V5,0)</f>
        <v>0</v>
      </c>
      <c r="J54" s="11">
        <f>TRUNC(I54*D54, 0)</f>
        <v>0</v>
      </c>
      <c r="K54" s="11">
        <f>TRUNC(E54+G54+I54, 0)</f>
        <v>240</v>
      </c>
      <c r="L54" s="11">
        <f>TRUNC(F54+H54+J54, 0)</f>
        <v>72000</v>
      </c>
      <c r="M54" s="8" t="s">
        <v>88</v>
      </c>
      <c r="N54" s="2" t="s">
        <v>93</v>
      </c>
      <c r="O54" s="2" t="s">
        <v>50</v>
      </c>
      <c r="P54" s="2" t="s">
        <v>50</v>
      </c>
      <c r="Q54" s="2" t="s">
        <v>83</v>
      </c>
      <c r="R54" s="2" t="s">
        <v>53</v>
      </c>
      <c r="S54" s="2" t="s">
        <v>53</v>
      </c>
      <c r="T54" s="2" t="s">
        <v>54</v>
      </c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2" t="s">
        <v>50</v>
      </c>
      <c r="AS54" s="2" t="s">
        <v>50</v>
      </c>
      <c r="AT54" s="3"/>
      <c r="AU54" s="2" t="s">
        <v>94</v>
      </c>
      <c r="AV54" s="3">
        <v>272</v>
      </c>
    </row>
    <row r="55" spans="1:48" ht="30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1:48" ht="30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</row>
    <row r="57" spans="1:48" ht="30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</row>
    <row r="58" spans="1:48" ht="30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1:48" ht="30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48" ht="30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48" ht="30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48" ht="30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48" ht="30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48" ht="30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1:14" ht="30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14" ht="30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14" ht="30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14" ht="30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14" ht="30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14" ht="30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14" ht="30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14" ht="30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14" ht="30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14" ht="30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4" ht="30" customHeight="1">
      <c r="A75" s="8" t="s">
        <v>55</v>
      </c>
      <c r="B75" s="9"/>
      <c r="C75" s="9"/>
      <c r="D75" s="9"/>
      <c r="E75" s="9"/>
      <c r="F75" s="11">
        <f>SUM(F53:F74)</f>
        <v>1032000</v>
      </c>
      <c r="G75" s="9"/>
      <c r="H75" s="11">
        <f>SUM(H53:H74)</f>
        <v>0</v>
      </c>
      <c r="I75" s="9"/>
      <c r="J75" s="11">
        <f>SUM(J53:J74)</f>
        <v>0</v>
      </c>
      <c r="K75" s="9"/>
      <c r="L75" s="11">
        <f>SUM(L53:L74)</f>
        <v>1032000</v>
      </c>
      <c r="M75" s="9"/>
      <c r="N75" t="s">
        <v>56</v>
      </c>
    </row>
  </sheetData>
  <mergeCells count="45">
    <mergeCell ref="AR2:AR3"/>
    <mergeCell ref="AS2:AS3"/>
    <mergeCell ref="AT2:AT3"/>
    <mergeCell ref="AU2:AU3"/>
    <mergeCell ref="AV2:AV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R2:R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S2:S3"/>
    <mergeCell ref="N2:N3"/>
    <mergeCell ref="O2:O3"/>
    <mergeCell ref="P2:P3"/>
    <mergeCell ref="Q2:Q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</mergeCells>
  <phoneticPr fontId="1" type="noConversion"/>
  <pageMargins left="0.78740157480314954" right="0" top="0.39370078740157477" bottom="0.39370078740157477" header="0" footer="0"/>
  <pageSetup paperSize="9" scale="64" fitToHeight="0" orientation="landscape" r:id="rId1"/>
  <rowBreaks count="2" manualBreakCount="2">
    <brk id="51" max="16383" man="1"/>
    <brk id="7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0"/>
  <sheetViews>
    <sheetView topLeftCell="B1" zoomScaleNormal="100" zoomScaleSheetLayoutView="100" workbookViewId="0">
      <selection activeCell="A2" sqref="A2:J2"/>
    </sheetView>
  </sheetViews>
  <sheetFormatPr defaultRowHeight="16.5"/>
  <cols>
    <col min="1" max="1" width="11.625" hidden="1" customWidth="1"/>
    <col min="2" max="3" width="30.625" customWidth="1"/>
    <col min="4" max="4" width="4.625" customWidth="1"/>
    <col min="5" max="8" width="13.625" customWidth="1"/>
    <col min="9" max="9" width="8.625" customWidth="1"/>
    <col min="10" max="10" width="12.625" customWidth="1"/>
    <col min="11" max="14" width="2.625" hidden="1" customWidth="1"/>
  </cols>
  <sheetData>
    <row r="1" spans="1:14" ht="30" customHeight="1">
      <c r="A1" s="124" t="s">
        <v>120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4" ht="30" customHeight="1">
      <c r="A2" s="125" t="str">
        <f>공종별집계표!A2</f>
        <v>공사명 : 충남연구원 냉난방개선 기계설비공사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4" ht="30" customHeight="1">
      <c r="A3" s="4" t="s">
        <v>121</v>
      </c>
      <c r="B3" s="4" t="s">
        <v>1</v>
      </c>
      <c r="C3" s="4" t="s">
        <v>2</v>
      </c>
      <c r="D3" s="4" t="s">
        <v>3</v>
      </c>
      <c r="E3" s="4" t="s">
        <v>122</v>
      </c>
      <c r="F3" s="4" t="s">
        <v>123</v>
      </c>
      <c r="G3" s="4" t="s">
        <v>124</v>
      </c>
      <c r="H3" s="4" t="s">
        <v>125</v>
      </c>
      <c r="I3" s="4" t="s">
        <v>126</v>
      </c>
      <c r="J3" s="4" t="s">
        <v>127</v>
      </c>
      <c r="K3" s="1" t="s">
        <v>128</v>
      </c>
      <c r="L3" s="1" t="s">
        <v>129</v>
      </c>
      <c r="M3" s="1" t="s">
        <v>130</v>
      </c>
      <c r="N3" s="1" t="s">
        <v>131</v>
      </c>
    </row>
    <row r="4" spans="1:14" ht="30" customHeight="1">
      <c r="A4" s="8" t="s">
        <v>68</v>
      </c>
      <c r="B4" s="8" t="s">
        <v>66</v>
      </c>
      <c r="C4" s="8" t="s">
        <v>67</v>
      </c>
      <c r="D4" s="8" t="s">
        <v>58</v>
      </c>
      <c r="E4" s="14">
        <f>일위대가!F8</f>
        <v>54</v>
      </c>
      <c r="F4" s="14">
        <f>일위대가!H8</f>
        <v>2725</v>
      </c>
      <c r="G4" s="14">
        <f>일위대가!J8</f>
        <v>0</v>
      </c>
      <c r="H4" s="14">
        <f t="shared" ref="H4:H10" si="0">E4+F4+G4</f>
        <v>2779</v>
      </c>
      <c r="I4" s="27" t="s">
        <v>311</v>
      </c>
      <c r="J4" s="8" t="s">
        <v>50</v>
      </c>
      <c r="K4" s="2" t="s">
        <v>50</v>
      </c>
      <c r="L4" s="2" t="s">
        <v>50</v>
      </c>
      <c r="M4" s="2" t="s">
        <v>50</v>
      </c>
      <c r="N4" s="2" t="s">
        <v>50</v>
      </c>
    </row>
    <row r="5" spans="1:14" ht="30" customHeight="1">
      <c r="A5" s="8" t="s">
        <v>71</v>
      </c>
      <c r="B5" s="8" t="s">
        <v>66</v>
      </c>
      <c r="C5" s="8" t="s">
        <v>70</v>
      </c>
      <c r="D5" s="8" t="s">
        <v>58</v>
      </c>
      <c r="E5" s="14">
        <f>일위대가!F14</f>
        <v>67</v>
      </c>
      <c r="F5" s="14">
        <f>일위대가!H14</f>
        <v>3382</v>
      </c>
      <c r="G5" s="14">
        <f>일위대가!J14</f>
        <v>0</v>
      </c>
      <c r="H5" s="14">
        <f t="shared" si="0"/>
        <v>3449</v>
      </c>
      <c r="I5" s="27" t="s">
        <v>312</v>
      </c>
      <c r="J5" s="8" t="s">
        <v>50</v>
      </c>
      <c r="K5" s="2" t="s">
        <v>50</v>
      </c>
      <c r="L5" s="2" t="s">
        <v>50</v>
      </c>
      <c r="M5" s="2" t="s">
        <v>50</v>
      </c>
      <c r="N5" s="2" t="s">
        <v>50</v>
      </c>
    </row>
    <row r="6" spans="1:14" ht="30" customHeight="1">
      <c r="A6" s="8" t="s">
        <v>74</v>
      </c>
      <c r="B6" s="8" t="s">
        <v>66</v>
      </c>
      <c r="C6" s="8" t="s">
        <v>73</v>
      </c>
      <c r="D6" s="8" t="s">
        <v>58</v>
      </c>
      <c r="E6" s="14">
        <f>일위대가!F20</f>
        <v>80</v>
      </c>
      <c r="F6" s="14">
        <f>일위대가!H20</f>
        <v>4038</v>
      </c>
      <c r="G6" s="14">
        <f>일위대가!J20</f>
        <v>0</v>
      </c>
      <c r="H6" s="14">
        <f t="shared" si="0"/>
        <v>4118</v>
      </c>
      <c r="I6" s="27" t="s">
        <v>313</v>
      </c>
      <c r="J6" s="8" t="s">
        <v>50</v>
      </c>
      <c r="K6" s="2" t="s">
        <v>50</v>
      </c>
      <c r="L6" s="2" t="s">
        <v>50</v>
      </c>
      <c r="M6" s="2" t="s">
        <v>50</v>
      </c>
      <c r="N6" s="2" t="s">
        <v>50</v>
      </c>
    </row>
    <row r="7" spans="1:14" ht="30" customHeight="1">
      <c r="A7" s="8" t="s">
        <v>77</v>
      </c>
      <c r="B7" s="8" t="s">
        <v>76</v>
      </c>
      <c r="C7" s="8" t="s">
        <v>50</v>
      </c>
      <c r="D7" s="8" t="s">
        <v>58</v>
      </c>
      <c r="E7" s="14">
        <f>일위대가!F26</f>
        <v>96</v>
      </c>
      <c r="F7" s="14">
        <f>일위대가!H26</f>
        <v>4818</v>
      </c>
      <c r="G7" s="14">
        <f>일위대가!J26</f>
        <v>0</v>
      </c>
      <c r="H7" s="14">
        <f t="shared" si="0"/>
        <v>4914</v>
      </c>
      <c r="I7" s="27" t="s">
        <v>314</v>
      </c>
      <c r="J7" s="8" t="s">
        <v>50</v>
      </c>
      <c r="K7" s="2" t="s">
        <v>50</v>
      </c>
      <c r="L7" s="2" t="s">
        <v>50</v>
      </c>
      <c r="M7" s="2" t="s">
        <v>50</v>
      </c>
      <c r="N7" s="2" t="s">
        <v>50</v>
      </c>
    </row>
    <row r="8" spans="1:14" ht="30" customHeight="1">
      <c r="A8" s="8" t="s">
        <v>64</v>
      </c>
      <c r="B8" s="8" t="s">
        <v>308</v>
      </c>
      <c r="C8" s="8" t="s">
        <v>309</v>
      </c>
      <c r="D8" s="8" t="s">
        <v>52</v>
      </c>
      <c r="E8" s="14">
        <f>일위대가!F32</f>
        <v>3966</v>
      </c>
      <c r="F8" s="14">
        <f>일위대가!H32</f>
        <v>198345</v>
      </c>
      <c r="G8" s="14">
        <f>일위대가!J32</f>
        <v>0</v>
      </c>
      <c r="H8" s="14">
        <f t="shared" si="0"/>
        <v>202311</v>
      </c>
      <c r="I8" s="27" t="s">
        <v>315</v>
      </c>
      <c r="J8" s="8" t="s">
        <v>50</v>
      </c>
      <c r="K8" s="2" t="s">
        <v>50</v>
      </c>
      <c r="L8" s="2" t="s">
        <v>50</v>
      </c>
      <c r="M8" s="2" t="s">
        <v>50</v>
      </c>
      <c r="N8" s="2" t="s">
        <v>50</v>
      </c>
    </row>
    <row r="9" spans="1:14" ht="30" customHeight="1">
      <c r="A9" s="8" t="s">
        <v>61</v>
      </c>
      <c r="B9" s="8" t="s">
        <v>323</v>
      </c>
      <c r="C9" s="8" t="s">
        <v>60</v>
      </c>
      <c r="D9" s="8" t="s">
        <v>310</v>
      </c>
      <c r="E9" s="14">
        <f>일위대가!F38</f>
        <v>1837</v>
      </c>
      <c r="F9" s="14">
        <f>일위대가!H38</f>
        <v>91892</v>
      </c>
      <c r="G9" s="14">
        <f>일위대가!J38</f>
        <v>0</v>
      </c>
      <c r="H9" s="14">
        <f t="shared" si="0"/>
        <v>93729</v>
      </c>
      <c r="I9" s="27" t="s">
        <v>316</v>
      </c>
      <c r="J9" s="8"/>
      <c r="K9" s="2" t="s">
        <v>50</v>
      </c>
      <c r="L9" s="2" t="s">
        <v>50</v>
      </c>
      <c r="M9" s="2" t="s">
        <v>169</v>
      </c>
      <c r="N9" s="2" t="s">
        <v>50</v>
      </c>
    </row>
    <row r="10" spans="1:14" ht="30" customHeight="1">
      <c r="B10" s="35" t="s">
        <v>326</v>
      </c>
      <c r="C10" s="35"/>
      <c r="D10" s="8" t="s">
        <v>310</v>
      </c>
      <c r="E10" s="26">
        <f>일위대가!F39</f>
        <v>0</v>
      </c>
      <c r="F10" s="36">
        <f>일위대가!L43</f>
        <v>756792</v>
      </c>
      <c r="G10" s="26">
        <f>일위대가!J39</f>
        <v>0</v>
      </c>
      <c r="H10" s="26">
        <f t="shared" si="0"/>
        <v>756792</v>
      </c>
      <c r="I10" s="27" t="s">
        <v>327</v>
      </c>
      <c r="J10" s="35"/>
    </row>
  </sheetData>
  <mergeCells count="2">
    <mergeCell ref="A1:J1"/>
    <mergeCell ref="A2:J2"/>
  </mergeCells>
  <phoneticPr fontId="1" type="noConversion"/>
  <pageMargins left="0.78740157480314954" right="0" top="0.39370078740157477" bottom="0.39370078740157477" header="0" footer="0"/>
  <pageSetup paperSize="9" scale="8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Y44"/>
  <sheetViews>
    <sheetView view="pageBreakPreview" topLeftCell="A28" zoomScaleNormal="100" zoomScaleSheetLayoutView="100" workbookViewId="0">
      <selection activeCell="J41" sqref="J41"/>
    </sheetView>
  </sheetViews>
  <sheetFormatPr defaultRowHeight="16.5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7" width="2.625" hidden="1" customWidth="1"/>
    <col min="48" max="48" width="1.625" hidden="1" customWidth="1"/>
    <col min="49" max="49" width="24.625" hidden="1" customWidth="1"/>
    <col min="50" max="51" width="2.625" hidden="1" customWidth="1"/>
  </cols>
  <sheetData>
    <row r="1" spans="1:51" ht="30" customHeight="1">
      <c r="A1" s="125" t="str">
        <f>일위대가목록!A2</f>
        <v>공사명 : 충남연구원 냉난방개선 기계설비공사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51" ht="30" customHeight="1">
      <c r="A2" s="126" t="s">
        <v>1</v>
      </c>
      <c r="B2" s="126" t="s">
        <v>2</v>
      </c>
      <c r="C2" s="126" t="s">
        <v>3</v>
      </c>
      <c r="D2" s="126" t="s">
        <v>4</v>
      </c>
      <c r="E2" s="126" t="s">
        <v>5</v>
      </c>
      <c r="F2" s="126"/>
      <c r="G2" s="126" t="s">
        <v>8</v>
      </c>
      <c r="H2" s="126"/>
      <c r="I2" s="126" t="s">
        <v>9</v>
      </c>
      <c r="J2" s="126"/>
      <c r="K2" s="126" t="s">
        <v>10</v>
      </c>
      <c r="L2" s="126"/>
      <c r="M2" s="126" t="s">
        <v>11</v>
      </c>
      <c r="N2" s="128" t="s">
        <v>132</v>
      </c>
      <c r="O2" s="128" t="s">
        <v>19</v>
      </c>
      <c r="P2" s="128" t="s">
        <v>21</v>
      </c>
      <c r="Q2" s="128" t="s">
        <v>22</v>
      </c>
      <c r="R2" s="128" t="s">
        <v>23</v>
      </c>
      <c r="S2" s="128" t="s">
        <v>24</v>
      </c>
      <c r="T2" s="128" t="s">
        <v>25</v>
      </c>
      <c r="U2" s="128" t="s">
        <v>26</v>
      </c>
      <c r="V2" s="128" t="s">
        <v>27</v>
      </c>
      <c r="W2" s="128" t="s">
        <v>28</v>
      </c>
      <c r="X2" s="128" t="s">
        <v>29</v>
      </c>
      <c r="Y2" s="128" t="s">
        <v>30</v>
      </c>
      <c r="Z2" s="128" t="s">
        <v>31</v>
      </c>
      <c r="AA2" s="128" t="s">
        <v>32</v>
      </c>
      <c r="AB2" s="128" t="s">
        <v>33</v>
      </c>
      <c r="AC2" s="128" t="s">
        <v>34</v>
      </c>
      <c r="AD2" s="128" t="s">
        <v>35</v>
      </c>
      <c r="AE2" s="128" t="s">
        <v>36</v>
      </c>
      <c r="AF2" s="128" t="s">
        <v>37</v>
      </c>
      <c r="AG2" s="128" t="s">
        <v>38</v>
      </c>
      <c r="AH2" s="128" t="s">
        <v>39</v>
      </c>
      <c r="AI2" s="128" t="s">
        <v>40</v>
      </c>
      <c r="AJ2" s="128" t="s">
        <v>41</v>
      </c>
      <c r="AK2" s="128" t="s">
        <v>42</v>
      </c>
      <c r="AL2" s="128" t="s">
        <v>43</v>
      </c>
      <c r="AM2" s="128" t="s">
        <v>44</v>
      </c>
      <c r="AN2" s="128" t="s">
        <v>45</v>
      </c>
      <c r="AO2" s="128" t="s">
        <v>46</v>
      </c>
      <c r="AP2" s="128" t="s">
        <v>133</v>
      </c>
      <c r="AQ2" s="128" t="s">
        <v>134</v>
      </c>
      <c r="AR2" s="128" t="s">
        <v>135</v>
      </c>
      <c r="AS2" s="128" t="s">
        <v>136</v>
      </c>
      <c r="AT2" s="128" t="s">
        <v>137</v>
      </c>
      <c r="AU2" s="128" t="s">
        <v>138</v>
      </c>
      <c r="AV2" s="128" t="s">
        <v>47</v>
      </c>
      <c r="AW2" s="128" t="s">
        <v>139</v>
      </c>
      <c r="AX2" s="1" t="s">
        <v>131</v>
      </c>
      <c r="AY2" s="1" t="s">
        <v>20</v>
      </c>
    </row>
    <row r="3" spans="1:51" ht="30" customHeight="1">
      <c r="A3" s="126"/>
      <c r="B3" s="126"/>
      <c r="C3" s="126"/>
      <c r="D3" s="126"/>
      <c r="E3" s="4" t="s">
        <v>6</v>
      </c>
      <c r="F3" s="4" t="s">
        <v>7</v>
      </c>
      <c r="G3" s="4" t="s">
        <v>6</v>
      </c>
      <c r="H3" s="4" t="s">
        <v>7</v>
      </c>
      <c r="I3" s="4" t="s">
        <v>6</v>
      </c>
      <c r="J3" s="4" t="s">
        <v>7</v>
      </c>
      <c r="K3" s="4" t="s">
        <v>6</v>
      </c>
      <c r="L3" s="4" t="s">
        <v>7</v>
      </c>
      <c r="M3" s="126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</row>
    <row r="4" spans="1:51" ht="30" customHeight="1">
      <c r="A4" s="129" t="s">
        <v>317</v>
      </c>
      <c r="B4" s="129"/>
      <c r="C4" s="129"/>
      <c r="D4" s="129"/>
      <c r="E4" s="130"/>
      <c r="F4" s="131"/>
      <c r="G4" s="130"/>
      <c r="H4" s="131"/>
      <c r="I4" s="130"/>
      <c r="J4" s="131"/>
      <c r="K4" s="130"/>
      <c r="L4" s="131"/>
      <c r="M4" s="129"/>
      <c r="N4" s="1" t="s">
        <v>68</v>
      </c>
    </row>
    <row r="5" spans="1:51" ht="30" customHeight="1">
      <c r="A5" s="8" t="s">
        <v>147</v>
      </c>
      <c r="B5" s="8" t="s">
        <v>142</v>
      </c>
      <c r="C5" s="8" t="s">
        <v>143</v>
      </c>
      <c r="D5" s="9">
        <v>6.0000000000000001E-3</v>
      </c>
      <c r="E5" s="13">
        <f>단가대비표!O9</f>
        <v>0</v>
      </c>
      <c r="F5" s="14">
        <f>TRUNC(E5*D5,1)</f>
        <v>0</v>
      </c>
      <c r="G5" s="13">
        <f>단가대비표!P9</f>
        <v>138989</v>
      </c>
      <c r="H5" s="14">
        <f>TRUNC(G5*D5,1)</f>
        <v>833.9</v>
      </c>
      <c r="I5" s="13">
        <f>단가대비표!V9</f>
        <v>0</v>
      </c>
      <c r="J5" s="14">
        <f>TRUNC(I5*D5,1)</f>
        <v>0</v>
      </c>
      <c r="K5" s="13">
        <f t="shared" ref="K5:L7" si="0">TRUNC(E5+G5+I5,1)</f>
        <v>138989</v>
      </c>
      <c r="L5" s="14">
        <f t="shared" si="0"/>
        <v>833.9</v>
      </c>
      <c r="M5" s="8" t="s">
        <v>50</v>
      </c>
      <c r="N5" s="2" t="s">
        <v>68</v>
      </c>
      <c r="O5" s="2" t="s">
        <v>148</v>
      </c>
      <c r="P5" s="2" t="s">
        <v>53</v>
      </c>
      <c r="Q5" s="2" t="s">
        <v>53</v>
      </c>
      <c r="R5" s="2" t="s">
        <v>54</v>
      </c>
      <c r="S5" s="3"/>
      <c r="T5" s="3"/>
      <c r="U5" s="3"/>
      <c r="V5" s="3">
        <v>1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" t="s">
        <v>50</v>
      </c>
      <c r="AW5" s="2" t="s">
        <v>152</v>
      </c>
      <c r="AX5" s="2" t="s">
        <v>50</v>
      </c>
      <c r="AY5" s="2" t="s">
        <v>50</v>
      </c>
    </row>
    <row r="6" spans="1:51" ht="30" customHeight="1">
      <c r="A6" s="8" t="s">
        <v>150</v>
      </c>
      <c r="B6" s="8" t="s">
        <v>142</v>
      </c>
      <c r="C6" s="8" t="s">
        <v>143</v>
      </c>
      <c r="D6" s="9">
        <v>0.01</v>
      </c>
      <c r="E6" s="13">
        <f>단가대비표!O10</f>
        <v>0</v>
      </c>
      <c r="F6" s="14">
        <f>TRUNC(E6*D6,1)</f>
        <v>0</v>
      </c>
      <c r="G6" s="13">
        <f>단가대비표!P10</f>
        <v>189198</v>
      </c>
      <c r="H6" s="14">
        <f>TRUNC(G6*D6,1)</f>
        <v>1891.9</v>
      </c>
      <c r="I6" s="13">
        <f>단가대비표!V10</f>
        <v>0</v>
      </c>
      <c r="J6" s="14">
        <f>TRUNC(I6*D6,1)</f>
        <v>0</v>
      </c>
      <c r="K6" s="13">
        <f t="shared" si="0"/>
        <v>189198</v>
      </c>
      <c r="L6" s="14">
        <f t="shared" si="0"/>
        <v>1891.9</v>
      </c>
      <c r="M6" s="8" t="s">
        <v>50</v>
      </c>
      <c r="N6" s="2" t="s">
        <v>68</v>
      </c>
      <c r="O6" s="2" t="s">
        <v>151</v>
      </c>
      <c r="P6" s="2" t="s">
        <v>53</v>
      </c>
      <c r="Q6" s="2" t="s">
        <v>53</v>
      </c>
      <c r="R6" s="2" t="s">
        <v>54</v>
      </c>
      <c r="S6" s="3"/>
      <c r="T6" s="3"/>
      <c r="U6" s="3"/>
      <c r="V6" s="3">
        <v>1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2" t="s">
        <v>50</v>
      </c>
      <c r="AW6" s="2" t="s">
        <v>153</v>
      </c>
      <c r="AX6" s="2" t="s">
        <v>50</v>
      </c>
      <c r="AY6" s="2" t="s">
        <v>50</v>
      </c>
    </row>
    <row r="7" spans="1:51" ht="30" customHeight="1">
      <c r="A7" s="8" t="s">
        <v>145</v>
      </c>
      <c r="B7" s="8" t="s">
        <v>146</v>
      </c>
      <c r="C7" s="8" t="s">
        <v>98</v>
      </c>
      <c r="D7" s="9">
        <v>1</v>
      </c>
      <c r="E7" s="13">
        <f>TRUNC(SUMIF(V5:V7, RIGHTB(O7, 1), H5:H7)*U7, 2)</f>
        <v>54.51</v>
      </c>
      <c r="F7" s="14">
        <f>TRUNC(E7*D7,1)</f>
        <v>54.5</v>
      </c>
      <c r="G7" s="13">
        <v>0</v>
      </c>
      <c r="H7" s="14">
        <f>TRUNC(G7*D7,1)</f>
        <v>0</v>
      </c>
      <c r="I7" s="13">
        <v>0</v>
      </c>
      <c r="J7" s="14">
        <f>TRUNC(I7*D7,1)</f>
        <v>0</v>
      </c>
      <c r="K7" s="13">
        <f t="shared" si="0"/>
        <v>54.5</v>
      </c>
      <c r="L7" s="14">
        <f t="shared" si="0"/>
        <v>54.5</v>
      </c>
      <c r="M7" s="8" t="s">
        <v>50</v>
      </c>
      <c r="N7" s="2" t="s">
        <v>68</v>
      </c>
      <c r="O7" s="2" t="s">
        <v>141</v>
      </c>
      <c r="P7" s="2" t="s">
        <v>53</v>
      </c>
      <c r="Q7" s="2" t="s">
        <v>53</v>
      </c>
      <c r="R7" s="2" t="s">
        <v>53</v>
      </c>
      <c r="S7" s="3">
        <v>1</v>
      </c>
      <c r="T7" s="3">
        <v>0</v>
      </c>
      <c r="U7" s="3">
        <v>0.02</v>
      </c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2" t="s">
        <v>50</v>
      </c>
      <c r="AW7" s="2" t="s">
        <v>154</v>
      </c>
      <c r="AX7" s="2" t="s">
        <v>50</v>
      </c>
      <c r="AY7" s="2" t="s">
        <v>50</v>
      </c>
    </row>
    <row r="8" spans="1:51" ht="30" customHeight="1">
      <c r="A8" s="8" t="s">
        <v>144</v>
      </c>
      <c r="B8" s="8" t="s">
        <v>50</v>
      </c>
      <c r="C8" s="8" t="s">
        <v>50</v>
      </c>
      <c r="D8" s="9"/>
      <c r="E8" s="13"/>
      <c r="F8" s="14">
        <f>TRUNC(SUMIF(N5:N7, N4, F5:F7),0)</f>
        <v>54</v>
      </c>
      <c r="G8" s="13"/>
      <c r="H8" s="14">
        <f>TRUNC(SUMIF(N5:N7, N4, H5:H7),0)</f>
        <v>2725</v>
      </c>
      <c r="I8" s="13"/>
      <c r="J8" s="14">
        <f>TRUNC(SUMIF(N5:N7, N4, J5:J7),0)</f>
        <v>0</v>
      </c>
      <c r="K8" s="13"/>
      <c r="L8" s="14">
        <f>F8+H8+J8</f>
        <v>2779</v>
      </c>
      <c r="M8" s="8" t="s">
        <v>50</v>
      </c>
      <c r="N8" s="2" t="s">
        <v>56</v>
      </c>
      <c r="O8" s="2" t="s">
        <v>56</v>
      </c>
      <c r="P8" s="2" t="s">
        <v>50</v>
      </c>
      <c r="Q8" s="2" t="s">
        <v>50</v>
      </c>
      <c r="R8" s="2" t="s">
        <v>50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2" t="s">
        <v>50</v>
      </c>
      <c r="AW8" s="2" t="s">
        <v>50</v>
      </c>
      <c r="AX8" s="2" t="s">
        <v>50</v>
      </c>
      <c r="AY8" s="2" t="s">
        <v>50</v>
      </c>
    </row>
    <row r="9" spans="1:51" ht="30" customHeight="1">
      <c r="A9" s="9"/>
      <c r="B9" s="9"/>
      <c r="C9" s="9"/>
      <c r="D9" s="9"/>
      <c r="E9" s="13"/>
      <c r="F9" s="14"/>
      <c r="G9" s="13"/>
      <c r="H9" s="14"/>
      <c r="I9" s="13"/>
      <c r="J9" s="14"/>
      <c r="K9" s="13"/>
      <c r="L9" s="14"/>
      <c r="M9" s="9"/>
    </row>
    <row r="10" spans="1:51" ht="30" customHeight="1">
      <c r="A10" s="129" t="s">
        <v>318</v>
      </c>
      <c r="B10" s="129"/>
      <c r="C10" s="129"/>
      <c r="D10" s="129"/>
      <c r="E10" s="130"/>
      <c r="F10" s="131"/>
      <c r="G10" s="130"/>
      <c r="H10" s="131"/>
      <c r="I10" s="130"/>
      <c r="J10" s="131"/>
      <c r="K10" s="130"/>
      <c r="L10" s="131"/>
      <c r="M10" s="129"/>
      <c r="N10" s="1" t="s">
        <v>71</v>
      </c>
    </row>
    <row r="11" spans="1:51" ht="30" customHeight="1">
      <c r="A11" s="8" t="s">
        <v>147</v>
      </c>
      <c r="B11" s="8" t="s">
        <v>142</v>
      </c>
      <c r="C11" s="8" t="s">
        <v>143</v>
      </c>
      <c r="D11" s="9">
        <v>8.0000000000000002E-3</v>
      </c>
      <c r="E11" s="13">
        <f>단가대비표!O9</f>
        <v>0</v>
      </c>
      <c r="F11" s="14">
        <f>TRUNC(E11*D11,1)</f>
        <v>0</v>
      </c>
      <c r="G11" s="13">
        <f>단가대비표!P9</f>
        <v>138989</v>
      </c>
      <c r="H11" s="14">
        <f>TRUNC(G11*D11,1)</f>
        <v>1111.9000000000001</v>
      </c>
      <c r="I11" s="13">
        <f>단가대비표!V9</f>
        <v>0</v>
      </c>
      <c r="J11" s="14">
        <f>TRUNC(I11*D11,1)</f>
        <v>0</v>
      </c>
      <c r="K11" s="13">
        <f t="shared" ref="K11:L13" si="1">TRUNC(E11+G11+I11,1)</f>
        <v>138989</v>
      </c>
      <c r="L11" s="14">
        <f t="shared" si="1"/>
        <v>1111.9000000000001</v>
      </c>
      <c r="M11" s="8" t="s">
        <v>50</v>
      </c>
      <c r="N11" s="2" t="s">
        <v>71</v>
      </c>
      <c r="O11" s="2" t="s">
        <v>148</v>
      </c>
      <c r="P11" s="2" t="s">
        <v>53</v>
      </c>
      <c r="Q11" s="2" t="s">
        <v>53</v>
      </c>
      <c r="R11" s="2" t="s">
        <v>54</v>
      </c>
      <c r="S11" s="3"/>
      <c r="T11" s="3"/>
      <c r="U11" s="3"/>
      <c r="V11" s="3">
        <v>1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2" t="s">
        <v>50</v>
      </c>
      <c r="AW11" s="2" t="s">
        <v>155</v>
      </c>
      <c r="AX11" s="2" t="s">
        <v>50</v>
      </c>
      <c r="AY11" s="2" t="s">
        <v>50</v>
      </c>
    </row>
    <row r="12" spans="1:51" ht="30" customHeight="1">
      <c r="A12" s="8" t="s">
        <v>150</v>
      </c>
      <c r="B12" s="8" t="s">
        <v>142</v>
      </c>
      <c r="C12" s="8" t="s">
        <v>143</v>
      </c>
      <c r="D12" s="9">
        <v>1.2E-2</v>
      </c>
      <c r="E12" s="13">
        <f>단가대비표!O10</f>
        <v>0</v>
      </c>
      <c r="F12" s="14">
        <f>TRUNC(E12*D12,1)</f>
        <v>0</v>
      </c>
      <c r="G12" s="13">
        <f>단가대비표!P10</f>
        <v>189198</v>
      </c>
      <c r="H12" s="14">
        <f>TRUNC(G12*D12,1)</f>
        <v>2270.3000000000002</v>
      </c>
      <c r="I12" s="13">
        <f>단가대비표!V10</f>
        <v>0</v>
      </c>
      <c r="J12" s="14">
        <f>TRUNC(I12*D12,1)</f>
        <v>0</v>
      </c>
      <c r="K12" s="13">
        <f t="shared" si="1"/>
        <v>189198</v>
      </c>
      <c r="L12" s="14">
        <f t="shared" si="1"/>
        <v>2270.3000000000002</v>
      </c>
      <c r="M12" s="8" t="s">
        <v>50</v>
      </c>
      <c r="N12" s="2" t="s">
        <v>71</v>
      </c>
      <c r="O12" s="2" t="s">
        <v>151</v>
      </c>
      <c r="P12" s="2" t="s">
        <v>53</v>
      </c>
      <c r="Q12" s="2" t="s">
        <v>53</v>
      </c>
      <c r="R12" s="2" t="s">
        <v>54</v>
      </c>
      <c r="S12" s="3"/>
      <c r="T12" s="3"/>
      <c r="U12" s="3"/>
      <c r="V12" s="3">
        <v>1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2" t="s">
        <v>50</v>
      </c>
      <c r="AW12" s="2" t="s">
        <v>156</v>
      </c>
      <c r="AX12" s="2" t="s">
        <v>50</v>
      </c>
      <c r="AY12" s="2" t="s">
        <v>50</v>
      </c>
    </row>
    <row r="13" spans="1:51" ht="30" customHeight="1">
      <c r="A13" s="8" t="s">
        <v>145</v>
      </c>
      <c r="B13" s="8" t="s">
        <v>146</v>
      </c>
      <c r="C13" s="8" t="s">
        <v>98</v>
      </c>
      <c r="D13" s="9">
        <v>1</v>
      </c>
      <c r="E13" s="13">
        <f>TRUNC(SUMIF(V11:V13, RIGHTB(O13, 1), H11:H13)*U13, 2)</f>
        <v>67.64</v>
      </c>
      <c r="F13" s="14">
        <f>TRUNC(E13*D13,1)</f>
        <v>67.599999999999994</v>
      </c>
      <c r="G13" s="13">
        <v>0</v>
      </c>
      <c r="H13" s="14">
        <f>TRUNC(G13*D13,1)</f>
        <v>0</v>
      </c>
      <c r="I13" s="13">
        <v>0</v>
      </c>
      <c r="J13" s="14">
        <f>TRUNC(I13*D13,1)</f>
        <v>0</v>
      </c>
      <c r="K13" s="13">
        <f t="shared" si="1"/>
        <v>67.599999999999994</v>
      </c>
      <c r="L13" s="14">
        <f t="shared" si="1"/>
        <v>67.599999999999994</v>
      </c>
      <c r="M13" s="8" t="s">
        <v>50</v>
      </c>
      <c r="N13" s="2" t="s">
        <v>71</v>
      </c>
      <c r="O13" s="2" t="s">
        <v>141</v>
      </c>
      <c r="P13" s="2" t="s">
        <v>53</v>
      </c>
      <c r="Q13" s="2" t="s">
        <v>53</v>
      </c>
      <c r="R13" s="2" t="s">
        <v>53</v>
      </c>
      <c r="S13" s="3">
        <v>1</v>
      </c>
      <c r="T13" s="3">
        <v>0</v>
      </c>
      <c r="U13" s="3">
        <v>0.02</v>
      </c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2" t="s">
        <v>50</v>
      </c>
      <c r="AW13" s="2" t="s">
        <v>157</v>
      </c>
      <c r="AX13" s="2" t="s">
        <v>50</v>
      </c>
      <c r="AY13" s="2" t="s">
        <v>50</v>
      </c>
    </row>
    <row r="14" spans="1:51" ht="30" customHeight="1">
      <c r="A14" s="8" t="s">
        <v>144</v>
      </c>
      <c r="B14" s="8" t="s">
        <v>50</v>
      </c>
      <c r="C14" s="8" t="s">
        <v>50</v>
      </c>
      <c r="D14" s="9"/>
      <c r="E14" s="13"/>
      <c r="F14" s="14">
        <f>TRUNC(SUMIF(N11:N13, N10, F11:F13),0)</f>
        <v>67</v>
      </c>
      <c r="G14" s="13"/>
      <c r="H14" s="14">
        <f>TRUNC(SUMIF(N11:N13, N10, H11:H13),0)</f>
        <v>3382</v>
      </c>
      <c r="I14" s="13"/>
      <c r="J14" s="14">
        <f>TRUNC(SUMIF(N11:N13, N10, J11:J13),0)</f>
        <v>0</v>
      </c>
      <c r="K14" s="13"/>
      <c r="L14" s="14">
        <f>F14+H14+J14</f>
        <v>3449</v>
      </c>
      <c r="M14" s="8" t="s">
        <v>50</v>
      </c>
      <c r="N14" s="2" t="s">
        <v>56</v>
      </c>
      <c r="O14" s="2" t="s">
        <v>56</v>
      </c>
      <c r="P14" s="2" t="s">
        <v>50</v>
      </c>
      <c r="Q14" s="2" t="s">
        <v>50</v>
      </c>
      <c r="R14" s="2" t="s">
        <v>50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2" t="s">
        <v>50</v>
      </c>
      <c r="AW14" s="2" t="s">
        <v>50</v>
      </c>
      <c r="AX14" s="2" t="s">
        <v>50</v>
      </c>
      <c r="AY14" s="2" t="s">
        <v>50</v>
      </c>
    </row>
    <row r="15" spans="1:51" ht="30" customHeight="1">
      <c r="A15" s="9"/>
      <c r="B15" s="9"/>
      <c r="C15" s="9"/>
      <c r="D15" s="9"/>
      <c r="E15" s="13"/>
      <c r="F15" s="14"/>
      <c r="G15" s="13"/>
      <c r="H15" s="14"/>
      <c r="I15" s="13"/>
      <c r="J15" s="14"/>
      <c r="K15" s="13"/>
      <c r="L15" s="14"/>
      <c r="M15" s="9"/>
    </row>
    <row r="16" spans="1:51" ht="30" customHeight="1">
      <c r="A16" s="129" t="s">
        <v>319</v>
      </c>
      <c r="B16" s="129"/>
      <c r="C16" s="129"/>
      <c r="D16" s="129"/>
      <c r="E16" s="130"/>
      <c r="F16" s="131"/>
      <c r="G16" s="130"/>
      <c r="H16" s="131"/>
      <c r="I16" s="130"/>
      <c r="J16" s="131"/>
      <c r="K16" s="130"/>
      <c r="L16" s="131"/>
      <c r="M16" s="129"/>
      <c r="N16" s="1" t="s">
        <v>74</v>
      </c>
    </row>
    <row r="17" spans="1:51" ht="30" customHeight="1">
      <c r="A17" s="8" t="s">
        <v>147</v>
      </c>
      <c r="B17" s="8" t="s">
        <v>142</v>
      </c>
      <c r="C17" s="8" t="s">
        <v>143</v>
      </c>
      <c r="D17" s="9">
        <v>0.01</v>
      </c>
      <c r="E17" s="13">
        <f>단가대비표!O9</f>
        <v>0</v>
      </c>
      <c r="F17" s="14">
        <f>TRUNC(E17*D17,1)</f>
        <v>0</v>
      </c>
      <c r="G17" s="13">
        <f>단가대비표!P9</f>
        <v>138989</v>
      </c>
      <c r="H17" s="14">
        <f>TRUNC(G17*D17,1)</f>
        <v>1389.8</v>
      </c>
      <c r="I17" s="13">
        <f>단가대비표!V9</f>
        <v>0</v>
      </c>
      <c r="J17" s="14">
        <f>TRUNC(I17*D17,1)</f>
        <v>0</v>
      </c>
      <c r="K17" s="13">
        <f t="shared" ref="K17:L19" si="2">TRUNC(E17+G17+I17,1)</f>
        <v>138989</v>
      </c>
      <c r="L17" s="14">
        <f t="shared" si="2"/>
        <v>1389.8</v>
      </c>
      <c r="M17" s="8" t="s">
        <v>50</v>
      </c>
      <c r="N17" s="2" t="s">
        <v>74</v>
      </c>
      <c r="O17" s="2" t="s">
        <v>148</v>
      </c>
      <c r="P17" s="2" t="s">
        <v>53</v>
      </c>
      <c r="Q17" s="2" t="s">
        <v>53</v>
      </c>
      <c r="R17" s="2" t="s">
        <v>54</v>
      </c>
      <c r="S17" s="3"/>
      <c r="T17" s="3"/>
      <c r="U17" s="3"/>
      <c r="V17" s="3">
        <v>1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2" t="s">
        <v>50</v>
      </c>
      <c r="AW17" s="2" t="s">
        <v>158</v>
      </c>
      <c r="AX17" s="2" t="s">
        <v>50</v>
      </c>
      <c r="AY17" s="2" t="s">
        <v>50</v>
      </c>
    </row>
    <row r="18" spans="1:51" ht="30" customHeight="1">
      <c r="A18" s="8" t="s">
        <v>150</v>
      </c>
      <c r="B18" s="8" t="s">
        <v>142</v>
      </c>
      <c r="C18" s="8" t="s">
        <v>143</v>
      </c>
      <c r="D18" s="9">
        <v>1.4E-2</v>
      </c>
      <c r="E18" s="13">
        <f>단가대비표!O10</f>
        <v>0</v>
      </c>
      <c r="F18" s="14">
        <f>TRUNC(E18*D18,1)</f>
        <v>0</v>
      </c>
      <c r="G18" s="13">
        <f>단가대비표!P10</f>
        <v>189198</v>
      </c>
      <c r="H18" s="14">
        <f>TRUNC(G18*D18,1)</f>
        <v>2648.7</v>
      </c>
      <c r="I18" s="13">
        <f>단가대비표!V10</f>
        <v>0</v>
      </c>
      <c r="J18" s="14">
        <f>TRUNC(I18*D18,1)</f>
        <v>0</v>
      </c>
      <c r="K18" s="13">
        <f t="shared" si="2"/>
        <v>189198</v>
      </c>
      <c r="L18" s="14">
        <f t="shared" si="2"/>
        <v>2648.7</v>
      </c>
      <c r="M18" s="8" t="s">
        <v>50</v>
      </c>
      <c r="N18" s="2" t="s">
        <v>74</v>
      </c>
      <c r="O18" s="2" t="s">
        <v>151</v>
      </c>
      <c r="P18" s="2" t="s">
        <v>53</v>
      </c>
      <c r="Q18" s="2" t="s">
        <v>53</v>
      </c>
      <c r="R18" s="2" t="s">
        <v>54</v>
      </c>
      <c r="S18" s="3"/>
      <c r="T18" s="3"/>
      <c r="U18" s="3"/>
      <c r="V18" s="3">
        <v>1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2" t="s">
        <v>50</v>
      </c>
      <c r="AW18" s="2" t="s">
        <v>159</v>
      </c>
      <c r="AX18" s="2" t="s">
        <v>50</v>
      </c>
      <c r="AY18" s="2" t="s">
        <v>50</v>
      </c>
    </row>
    <row r="19" spans="1:51" ht="30" customHeight="1">
      <c r="A19" s="8" t="s">
        <v>145</v>
      </c>
      <c r="B19" s="8" t="s">
        <v>146</v>
      </c>
      <c r="C19" s="8" t="s">
        <v>98</v>
      </c>
      <c r="D19" s="9">
        <v>1</v>
      </c>
      <c r="E19" s="13">
        <f>TRUNC(SUMIF(V17:V19, RIGHTB(O19, 1), H17:H19)*U19, 2)</f>
        <v>80.77</v>
      </c>
      <c r="F19" s="14">
        <f>TRUNC(E19*D19,1)</f>
        <v>80.7</v>
      </c>
      <c r="G19" s="13">
        <v>0</v>
      </c>
      <c r="H19" s="14">
        <f>TRUNC(G19*D19,1)</f>
        <v>0</v>
      </c>
      <c r="I19" s="13">
        <v>0</v>
      </c>
      <c r="J19" s="14">
        <f>TRUNC(I19*D19,1)</f>
        <v>0</v>
      </c>
      <c r="K19" s="13">
        <f t="shared" si="2"/>
        <v>80.7</v>
      </c>
      <c r="L19" s="14">
        <f t="shared" si="2"/>
        <v>80.7</v>
      </c>
      <c r="M19" s="8" t="s">
        <v>50</v>
      </c>
      <c r="N19" s="2" t="s">
        <v>74</v>
      </c>
      <c r="O19" s="2" t="s">
        <v>141</v>
      </c>
      <c r="P19" s="2" t="s">
        <v>53</v>
      </c>
      <c r="Q19" s="2" t="s">
        <v>53</v>
      </c>
      <c r="R19" s="2" t="s">
        <v>53</v>
      </c>
      <c r="S19" s="3">
        <v>1</v>
      </c>
      <c r="T19" s="3">
        <v>0</v>
      </c>
      <c r="U19" s="3">
        <v>0.02</v>
      </c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2" t="s">
        <v>50</v>
      </c>
      <c r="AW19" s="2" t="s">
        <v>160</v>
      </c>
      <c r="AX19" s="2" t="s">
        <v>50</v>
      </c>
      <c r="AY19" s="2" t="s">
        <v>50</v>
      </c>
    </row>
    <row r="20" spans="1:51" ht="30" customHeight="1">
      <c r="A20" s="8" t="s">
        <v>144</v>
      </c>
      <c r="B20" s="8" t="s">
        <v>50</v>
      </c>
      <c r="C20" s="8" t="s">
        <v>50</v>
      </c>
      <c r="D20" s="9"/>
      <c r="E20" s="13"/>
      <c r="F20" s="14">
        <f>TRUNC(SUMIF(N17:N19, N16, F17:F19),0)</f>
        <v>80</v>
      </c>
      <c r="G20" s="13"/>
      <c r="H20" s="14">
        <f>TRUNC(SUMIF(N17:N19, N16, H17:H19),0)</f>
        <v>4038</v>
      </c>
      <c r="I20" s="13"/>
      <c r="J20" s="14">
        <f>TRUNC(SUMIF(N17:N19, N16, J17:J19),0)</f>
        <v>0</v>
      </c>
      <c r="K20" s="13"/>
      <c r="L20" s="14">
        <f>F20+H20+J20</f>
        <v>4118</v>
      </c>
      <c r="M20" s="8" t="s">
        <v>50</v>
      </c>
      <c r="N20" s="2" t="s">
        <v>56</v>
      </c>
      <c r="O20" s="2" t="s">
        <v>56</v>
      </c>
      <c r="P20" s="2" t="s">
        <v>50</v>
      </c>
      <c r="Q20" s="2" t="s">
        <v>50</v>
      </c>
      <c r="R20" s="2" t="s">
        <v>50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2" t="s">
        <v>50</v>
      </c>
      <c r="AW20" s="2" t="s">
        <v>50</v>
      </c>
      <c r="AX20" s="2" t="s">
        <v>50</v>
      </c>
      <c r="AY20" s="2" t="s">
        <v>50</v>
      </c>
    </row>
    <row r="21" spans="1:51" ht="30" customHeight="1">
      <c r="A21" s="9"/>
      <c r="B21" s="9"/>
      <c r="C21" s="9"/>
      <c r="D21" s="9"/>
      <c r="E21" s="13"/>
      <c r="F21" s="14"/>
      <c r="G21" s="13"/>
      <c r="H21" s="14"/>
      <c r="I21" s="13"/>
      <c r="J21" s="14"/>
      <c r="K21" s="13"/>
      <c r="L21" s="14"/>
      <c r="M21" s="9"/>
    </row>
    <row r="22" spans="1:51" ht="30" customHeight="1">
      <c r="A22" s="129" t="s">
        <v>321</v>
      </c>
      <c r="B22" s="129"/>
      <c r="C22" s="129"/>
      <c r="D22" s="129"/>
      <c r="E22" s="130"/>
      <c r="F22" s="131"/>
      <c r="G22" s="130"/>
      <c r="H22" s="131"/>
      <c r="I22" s="130"/>
      <c r="J22" s="131"/>
      <c r="K22" s="130"/>
      <c r="L22" s="131"/>
      <c r="M22" s="129"/>
      <c r="N22" s="1" t="s">
        <v>77</v>
      </c>
    </row>
    <row r="23" spans="1:51" ht="30" customHeight="1">
      <c r="A23" s="8" t="s">
        <v>147</v>
      </c>
      <c r="B23" s="8" t="s">
        <v>142</v>
      </c>
      <c r="C23" s="8" t="s">
        <v>143</v>
      </c>
      <c r="D23" s="9">
        <v>2E-3</v>
      </c>
      <c r="E23" s="13">
        <f>단가대비표!O9</f>
        <v>0</v>
      </c>
      <c r="F23" s="14">
        <f>TRUNC(E23*D23,1)</f>
        <v>0</v>
      </c>
      <c r="G23" s="13">
        <f>단가대비표!P9</f>
        <v>138989</v>
      </c>
      <c r="H23" s="14">
        <f>TRUNC(G23*D23,1)</f>
        <v>277.89999999999998</v>
      </c>
      <c r="I23" s="13">
        <f>단가대비표!V9</f>
        <v>0</v>
      </c>
      <c r="J23" s="14">
        <f>TRUNC(I23*D23,1)</f>
        <v>0</v>
      </c>
      <c r="K23" s="13">
        <f t="shared" ref="K23:L25" si="3">TRUNC(E23+G23+I23,1)</f>
        <v>138989</v>
      </c>
      <c r="L23" s="14">
        <f t="shared" si="3"/>
        <v>277.89999999999998</v>
      </c>
      <c r="M23" s="8" t="s">
        <v>50</v>
      </c>
      <c r="N23" s="2" t="s">
        <v>77</v>
      </c>
      <c r="O23" s="2" t="s">
        <v>148</v>
      </c>
      <c r="P23" s="2" t="s">
        <v>53</v>
      </c>
      <c r="Q23" s="2" t="s">
        <v>53</v>
      </c>
      <c r="R23" s="2" t="s">
        <v>54</v>
      </c>
      <c r="S23" s="3"/>
      <c r="T23" s="3"/>
      <c r="U23" s="3"/>
      <c r="V23" s="3">
        <v>1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2" t="s">
        <v>50</v>
      </c>
      <c r="AW23" s="2" t="s">
        <v>161</v>
      </c>
      <c r="AX23" s="2" t="s">
        <v>50</v>
      </c>
      <c r="AY23" s="2" t="s">
        <v>50</v>
      </c>
    </row>
    <row r="24" spans="1:51" ht="30" customHeight="1">
      <c r="A24" s="8" t="s">
        <v>150</v>
      </c>
      <c r="B24" s="8" t="s">
        <v>142</v>
      </c>
      <c r="C24" s="8" t="s">
        <v>143</v>
      </c>
      <c r="D24" s="9">
        <v>2.4E-2</v>
      </c>
      <c r="E24" s="13">
        <f>단가대비표!O10</f>
        <v>0</v>
      </c>
      <c r="F24" s="14">
        <f>TRUNC(E24*D24,1)</f>
        <v>0</v>
      </c>
      <c r="G24" s="13">
        <f>단가대비표!P10</f>
        <v>189198</v>
      </c>
      <c r="H24" s="14">
        <f>TRUNC(G24*D24,1)</f>
        <v>4540.7</v>
      </c>
      <c r="I24" s="13">
        <f>단가대비표!V10</f>
        <v>0</v>
      </c>
      <c r="J24" s="14">
        <f>TRUNC(I24*D24,1)</f>
        <v>0</v>
      </c>
      <c r="K24" s="13">
        <f t="shared" si="3"/>
        <v>189198</v>
      </c>
      <c r="L24" s="14">
        <f t="shared" si="3"/>
        <v>4540.7</v>
      </c>
      <c r="M24" s="8" t="s">
        <v>50</v>
      </c>
      <c r="N24" s="2" t="s">
        <v>77</v>
      </c>
      <c r="O24" s="2" t="s">
        <v>151</v>
      </c>
      <c r="P24" s="2" t="s">
        <v>53</v>
      </c>
      <c r="Q24" s="2" t="s">
        <v>53</v>
      </c>
      <c r="R24" s="2" t="s">
        <v>54</v>
      </c>
      <c r="S24" s="3"/>
      <c r="T24" s="3"/>
      <c r="U24" s="3"/>
      <c r="V24" s="3">
        <v>1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2" t="s">
        <v>50</v>
      </c>
      <c r="AW24" s="2" t="s">
        <v>162</v>
      </c>
      <c r="AX24" s="2" t="s">
        <v>50</v>
      </c>
      <c r="AY24" s="2" t="s">
        <v>50</v>
      </c>
    </row>
    <row r="25" spans="1:51" ht="30" customHeight="1">
      <c r="A25" s="8" t="s">
        <v>145</v>
      </c>
      <c r="B25" s="8" t="s">
        <v>146</v>
      </c>
      <c r="C25" s="8" t="s">
        <v>98</v>
      </c>
      <c r="D25" s="9">
        <v>1</v>
      </c>
      <c r="E25" s="13">
        <f>TRUNC(SUMIF(V23:V25, RIGHTB(O25, 1), H23:H25)*U25, 2)</f>
        <v>96.37</v>
      </c>
      <c r="F25" s="14">
        <f>TRUNC(E25*D25,1)</f>
        <v>96.3</v>
      </c>
      <c r="G25" s="13">
        <v>0</v>
      </c>
      <c r="H25" s="14">
        <f>TRUNC(G25*D25,1)</f>
        <v>0</v>
      </c>
      <c r="I25" s="13">
        <v>0</v>
      </c>
      <c r="J25" s="14">
        <f>TRUNC(I25*D25,1)</f>
        <v>0</v>
      </c>
      <c r="K25" s="13">
        <f t="shared" si="3"/>
        <v>96.3</v>
      </c>
      <c r="L25" s="14">
        <f t="shared" si="3"/>
        <v>96.3</v>
      </c>
      <c r="M25" s="8" t="s">
        <v>50</v>
      </c>
      <c r="N25" s="2" t="s">
        <v>77</v>
      </c>
      <c r="O25" s="2" t="s">
        <v>141</v>
      </c>
      <c r="P25" s="2" t="s">
        <v>53</v>
      </c>
      <c r="Q25" s="2" t="s">
        <v>53</v>
      </c>
      <c r="R25" s="2" t="s">
        <v>53</v>
      </c>
      <c r="S25" s="3">
        <v>1</v>
      </c>
      <c r="T25" s="3">
        <v>0</v>
      </c>
      <c r="U25" s="3">
        <v>0.02</v>
      </c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2" t="s">
        <v>50</v>
      </c>
      <c r="AW25" s="2" t="s">
        <v>163</v>
      </c>
      <c r="AX25" s="2" t="s">
        <v>50</v>
      </c>
      <c r="AY25" s="2" t="s">
        <v>50</v>
      </c>
    </row>
    <row r="26" spans="1:51" ht="30" customHeight="1">
      <c r="A26" s="8" t="s">
        <v>144</v>
      </c>
      <c r="B26" s="8" t="s">
        <v>50</v>
      </c>
      <c r="C26" s="8" t="s">
        <v>50</v>
      </c>
      <c r="D26" s="9"/>
      <c r="E26" s="13"/>
      <c r="F26" s="14">
        <f>TRUNC(SUMIF(N23:N25, N22, F23:F25),0)</f>
        <v>96</v>
      </c>
      <c r="G26" s="13"/>
      <c r="H26" s="14">
        <f>TRUNC(SUMIF(N23:N25, N22, H23:H25),0)</f>
        <v>4818</v>
      </c>
      <c r="I26" s="13"/>
      <c r="J26" s="14">
        <f>TRUNC(SUMIF(N23:N25, N22, J23:J25),0)</f>
        <v>0</v>
      </c>
      <c r="K26" s="13"/>
      <c r="L26" s="14">
        <f>F26+H26+J26</f>
        <v>4914</v>
      </c>
      <c r="M26" s="8" t="s">
        <v>50</v>
      </c>
      <c r="N26" s="2" t="s">
        <v>56</v>
      </c>
      <c r="O26" s="2" t="s">
        <v>56</v>
      </c>
      <c r="P26" s="2" t="s">
        <v>50</v>
      </c>
      <c r="Q26" s="2" t="s">
        <v>50</v>
      </c>
      <c r="R26" s="2" t="s">
        <v>50</v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2" t="s">
        <v>50</v>
      </c>
      <c r="AW26" s="2" t="s">
        <v>50</v>
      </c>
      <c r="AX26" s="2" t="s">
        <v>50</v>
      </c>
      <c r="AY26" s="2" t="s">
        <v>50</v>
      </c>
    </row>
    <row r="27" spans="1:51" ht="30" customHeight="1">
      <c r="A27" s="9"/>
      <c r="B27" s="9"/>
      <c r="C27" s="9"/>
      <c r="D27" s="9"/>
      <c r="E27" s="13"/>
      <c r="F27" s="14"/>
      <c r="G27" s="13"/>
      <c r="H27" s="14"/>
      <c r="I27" s="13"/>
      <c r="J27" s="14"/>
      <c r="K27" s="13"/>
      <c r="L27" s="14"/>
      <c r="M27" s="9"/>
    </row>
    <row r="28" spans="1:51" ht="30" customHeight="1">
      <c r="A28" s="129" t="s">
        <v>320</v>
      </c>
      <c r="B28" s="129"/>
      <c r="C28" s="129"/>
      <c r="D28" s="129"/>
      <c r="E28" s="130"/>
      <c r="F28" s="131"/>
      <c r="G28" s="130"/>
      <c r="H28" s="131"/>
      <c r="I28" s="130"/>
      <c r="J28" s="131"/>
      <c r="K28" s="130"/>
      <c r="L28" s="131"/>
      <c r="M28" s="129"/>
      <c r="N28" s="1" t="s">
        <v>64</v>
      </c>
    </row>
    <row r="29" spans="1:51" ht="30" customHeight="1">
      <c r="A29" s="8" t="s">
        <v>164</v>
      </c>
      <c r="B29" s="8" t="s">
        <v>142</v>
      </c>
      <c r="C29" s="8" t="s">
        <v>143</v>
      </c>
      <c r="D29" s="9">
        <v>0.6</v>
      </c>
      <c r="E29" s="13">
        <f>단가대비표!O11</f>
        <v>0</v>
      </c>
      <c r="F29" s="14">
        <f>TRUNC(E29*D29,1)</f>
        <v>0</v>
      </c>
      <c r="G29" s="13">
        <f>단가대비표!P11</f>
        <v>191587</v>
      </c>
      <c r="H29" s="14">
        <f>TRUNC(G29*D29,1)</f>
        <v>114952.2</v>
      </c>
      <c r="I29" s="13">
        <f>단가대비표!V11</f>
        <v>0</v>
      </c>
      <c r="J29" s="14">
        <f>TRUNC(I29*D29,1)</f>
        <v>0</v>
      </c>
      <c r="K29" s="13">
        <f t="shared" ref="K29:L31" si="4">TRUNC(E29+G29+I29,1)</f>
        <v>191587</v>
      </c>
      <c r="L29" s="14">
        <f t="shared" si="4"/>
        <v>114952.2</v>
      </c>
      <c r="M29" s="8"/>
      <c r="N29" s="2" t="s">
        <v>64</v>
      </c>
      <c r="O29" s="2" t="s">
        <v>165</v>
      </c>
      <c r="P29" s="2" t="s">
        <v>53</v>
      </c>
      <c r="Q29" s="2" t="s">
        <v>53</v>
      </c>
      <c r="R29" s="2" t="s">
        <v>54</v>
      </c>
      <c r="S29" s="3"/>
      <c r="T29" s="3"/>
      <c r="U29" s="3"/>
      <c r="V29" s="3">
        <v>1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2" t="s">
        <v>50</v>
      </c>
      <c r="AW29" s="2" t="s">
        <v>166</v>
      </c>
      <c r="AX29" s="2" t="s">
        <v>50</v>
      </c>
      <c r="AY29" s="2" t="s">
        <v>50</v>
      </c>
    </row>
    <row r="30" spans="1:51" ht="30" customHeight="1">
      <c r="A30" s="8" t="s">
        <v>147</v>
      </c>
      <c r="B30" s="8" t="s">
        <v>142</v>
      </c>
      <c r="C30" s="8" t="s">
        <v>143</v>
      </c>
      <c r="D30" s="9">
        <v>0.6</v>
      </c>
      <c r="E30" s="13">
        <f>단가대비표!O9</f>
        <v>0</v>
      </c>
      <c r="F30" s="14">
        <f>TRUNC(E30*D30,1)</f>
        <v>0</v>
      </c>
      <c r="G30" s="13">
        <f>단가대비표!P9</f>
        <v>138989</v>
      </c>
      <c r="H30" s="14">
        <f>TRUNC(G30*D30,1)</f>
        <v>83393.399999999994</v>
      </c>
      <c r="I30" s="13">
        <f>단가대비표!V9</f>
        <v>0</v>
      </c>
      <c r="J30" s="14">
        <f>TRUNC(I30*D30,1)</f>
        <v>0</v>
      </c>
      <c r="K30" s="13">
        <f t="shared" si="4"/>
        <v>138989</v>
      </c>
      <c r="L30" s="14">
        <f t="shared" si="4"/>
        <v>83393.399999999994</v>
      </c>
      <c r="M30" s="8" t="s">
        <v>50</v>
      </c>
      <c r="N30" s="2" t="s">
        <v>64</v>
      </c>
      <c r="O30" s="2" t="s">
        <v>148</v>
      </c>
      <c r="P30" s="2" t="s">
        <v>53</v>
      </c>
      <c r="Q30" s="2" t="s">
        <v>53</v>
      </c>
      <c r="R30" s="2" t="s">
        <v>54</v>
      </c>
      <c r="S30" s="3"/>
      <c r="T30" s="3"/>
      <c r="U30" s="3"/>
      <c r="V30" s="3">
        <v>1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2" t="s">
        <v>50</v>
      </c>
      <c r="AW30" s="2" t="s">
        <v>167</v>
      </c>
      <c r="AX30" s="2" t="s">
        <v>50</v>
      </c>
      <c r="AY30" s="2" t="s">
        <v>50</v>
      </c>
    </row>
    <row r="31" spans="1:51" ht="30" customHeight="1">
      <c r="A31" s="8" t="s">
        <v>145</v>
      </c>
      <c r="B31" s="8" t="s">
        <v>146</v>
      </c>
      <c r="C31" s="8" t="s">
        <v>98</v>
      </c>
      <c r="D31" s="9">
        <v>1</v>
      </c>
      <c r="E31" s="13">
        <f>TRUNC(SUMIF(V29:V31, RIGHTB(O31, 1), H29:H31)*U31, 2)</f>
        <v>3966.91</v>
      </c>
      <c r="F31" s="14">
        <f>TRUNC(E31*D31,1)</f>
        <v>3966.9</v>
      </c>
      <c r="G31" s="13">
        <v>0</v>
      </c>
      <c r="H31" s="14">
        <f>TRUNC(G31*D31,1)</f>
        <v>0</v>
      </c>
      <c r="I31" s="13">
        <v>0</v>
      </c>
      <c r="J31" s="14">
        <f>TRUNC(I31*D31,1)</f>
        <v>0</v>
      </c>
      <c r="K31" s="13">
        <f t="shared" si="4"/>
        <v>3966.9</v>
      </c>
      <c r="L31" s="14">
        <f t="shared" si="4"/>
        <v>3966.9</v>
      </c>
      <c r="M31" s="8" t="s">
        <v>50</v>
      </c>
      <c r="N31" s="2" t="s">
        <v>64</v>
      </c>
      <c r="O31" s="2" t="s">
        <v>141</v>
      </c>
      <c r="P31" s="2" t="s">
        <v>53</v>
      </c>
      <c r="Q31" s="2" t="s">
        <v>53</v>
      </c>
      <c r="R31" s="2" t="s">
        <v>53</v>
      </c>
      <c r="S31" s="3">
        <v>1</v>
      </c>
      <c r="T31" s="3">
        <v>0</v>
      </c>
      <c r="U31" s="3">
        <v>0.02</v>
      </c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2" t="s">
        <v>50</v>
      </c>
      <c r="AW31" s="2" t="s">
        <v>168</v>
      </c>
      <c r="AX31" s="2" t="s">
        <v>50</v>
      </c>
      <c r="AY31" s="2" t="s">
        <v>50</v>
      </c>
    </row>
    <row r="32" spans="1:51" ht="30" customHeight="1">
      <c r="A32" s="8" t="s">
        <v>144</v>
      </c>
      <c r="B32" s="8" t="s">
        <v>50</v>
      </c>
      <c r="C32" s="8" t="s">
        <v>50</v>
      </c>
      <c r="D32" s="9"/>
      <c r="E32" s="13"/>
      <c r="F32" s="14">
        <f>TRUNC(SUMIF(N29:N31, N28, F29:F31),0)</f>
        <v>3966</v>
      </c>
      <c r="G32" s="13"/>
      <c r="H32" s="14">
        <f>TRUNC(SUMIF(N29:N31, N28, H29:H31),0)</f>
        <v>198345</v>
      </c>
      <c r="I32" s="13"/>
      <c r="J32" s="14">
        <f>TRUNC(SUMIF(N29:N31, N28, J29:J31),0)</f>
        <v>0</v>
      </c>
      <c r="K32" s="13"/>
      <c r="L32" s="14">
        <f>F32+H32+J32</f>
        <v>202311</v>
      </c>
      <c r="M32" s="8" t="s">
        <v>50</v>
      </c>
      <c r="N32" s="2" t="s">
        <v>56</v>
      </c>
      <c r="O32" s="2" t="s">
        <v>56</v>
      </c>
      <c r="P32" s="2" t="s">
        <v>50</v>
      </c>
      <c r="Q32" s="2" t="s">
        <v>50</v>
      </c>
      <c r="R32" s="2" t="s">
        <v>50</v>
      </c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2" t="s">
        <v>50</v>
      </c>
      <c r="AW32" s="2" t="s">
        <v>50</v>
      </c>
      <c r="AX32" s="2" t="s">
        <v>50</v>
      </c>
      <c r="AY32" s="2" t="s">
        <v>50</v>
      </c>
    </row>
    <row r="33" spans="1:51" ht="30" customHeight="1">
      <c r="A33" s="9"/>
      <c r="B33" s="9"/>
      <c r="C33" s="9"/>
      <c r="D33" s="9"/>
      <c r="E33" s="13"/>
      <c r="F33" s="14"/>
      <c r="G33" s="13"/>
      <c r="H33" s="14"/>
      <c r="I33" s="13"/>
      <c r="J33" s="14"/>
      <c r="K33" s="13"/>
      <c r="L33" s="14"/>
      <c r="M33" s="9"/>
    </row>
    <row r="34" spans="1:51" ht="30" customHeight="1">
      <c r="A34" s="129" t="s">
        <v>328</v>
      </c>
      <c r="B34" s="129"/>
      <c r="C34" s="129"/>
      <c r="D34" s="129"/>
      <c r="E34" s="130"/>
      <c r="F34" s="131"/>
      <c r="G34" s="130"/>
      <c r="H34" s="131"/>
      <c r="I34" s="130"/>
      <c r="J34" s="131"/>
      <c r="K34" s="130"/>
      <c r="L34" s="131"/>
      <c r="M34" s="129"/>
      <c r="N34" s="1" t="s">
        <v>61</v>
      </c>
    </row>
    <row r="35" spans="1:51" ht="30" customHeight="1">
      <c r="A35" s="8" t="s">
        <v>150</v>
      </c>
      <c r="B35" s="8" t="s">
        <v>142</v>
      </c>
      <c r="C35" s="8" t="s">
        <v>143</v>
      </c>
      <c r="D35" s="9">
        <v>0.28000000000000003</v>
      </c>
      <c r="E35" s="13">
        <f>단가대비표!O10</f>
        <v>0</v>
      </c>
      <c r="F35" s="14">
        <f>TRUNC(E35*D35,1)</f>
        <v>0</v>
      </c>
      <c r="G35" s="13">
        <f>단가대비표!P10</f>
        <v>189198</v>
      </c>
      <c r="H35" s="14">
        <f>TRUNC(G35*D35,1)</f>
        <v>52975.4</v>
      </c>
      <c r="I35" s="13">
        <f>단가대비표!V10</f>
        <v>0</v>
      </c>
      <c r="J35" s="14">
        <f>TRUNC(I35*D35,1)</f>
        <v>0</v>
      </c>
      <c r="K35" s="13">
        <f t="shared" ref="K35:L37" si="5">TRUNC(E35+G35+I35,1)</f>
        <v>189198</v>
      </c>
      <c r="L35" s="14">
        <f t="shared" si="5"/>
        <v>52975.4</v>
      </c>
      <c r="M35" s="8" t="s">
        <v>324</v>
      </c>
      <c r="N35" s="2" t="s">
        <v>61</v>
      </c>
      <c r="O35" s="2" t="s">
        <v>151</v>
      </c>
      <c r="P35" s="2" t="s">
        <v>53</v>
      </c>
      <c r="Q35" s="2" t="s">
        <v>53</v>
      </c>
      <c r="R35" s="2" t="s">
        <v>54</v>
      </c>
      <c r="S35" s="3"/>
      <c r="T35" s="3"/>
      <c r="U35" s="3"/>
      <c r="V35" s="3">
        <v>1</v>
      </c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2" t="s">
        <v>50</v>
      </c>
      <c r="AW35" s="2" t="s">
        <v>170</v>
      </c>
      <c r="AX35" s="2" t="s">
        <v>50</v>
      </c>
      <c r="AY35" s="2" t="s">
        <v>50</v>
      </c>
    </row>
    <row r="36" spans="1:51" ht="30" customHeight="1">
      <c r="A36" s="8" t="s">
        <v>147</v>
      </c>
      <c r="B36" s="8" t="s">
        <v>142</v>
      </c>
      <c r="C36" s="8" t="s">
        <v>143</v>
      </c>
      <c r="D36" s="9">
        <v>0.28000000000000003</v>
      </c>
      <c r="E36" s="13">
        <f>단가대비표!O9</f>
        <v>0</v>
      </c>
      <c r="F36" s="14">
        <f>TRUNC(E36*D36,1)</f>
        <v>0</v>
      </c>
      <c r="G36" s="13">
        <f>단가대비표!P9</f>
        <v>138989</v>
      </c>
      <c r="H36" s="14">
        <f>TRUNC(G36*D36,1)</f>
        <v>38916.9</v>
      </c>
      <c r="I36" s="13">
        <f>단가대비표!V9</f>
        <v>0</v>
      </c>
      <c r="J36" s="14">
        <f>TRUNC(I36*D36,1)</f>
        <v>0</v>
      </c>
      <c r="K36" s="13">
        <f t="shared" si="5"/>
        <v>138989</v>
      </c>
      <c r="L36" s="14">
        <f t="shared" si="5"/>
        <v>38916.9</v>
      </c>
      <c r="M36" s="8" t="s">
        <v>50</v>
      </c>
      <c r="N36" s="2" t="s">
        <v>61</v>
      </c>
      <c r="O36" s="2" t="s">
        <v>148</v>
      </c>
      <c r="P36" s="2" t="s">
        <v>53</v>
      </c>
      <c r="Q36" s="2" t="s">
        <v>53</v>
      </c>
      <c r="R36" s="2" t="s">
        <v>54</v>
      </c>
      <c r="S36" s="3"/>
      <c r="T36" s="3"/>
      <c r="U36" s="3"/>
      <c r="V36" s="3">
        <v>1</v>
      </c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2" t="s">
        <v>50</v>
      </c>
      <c r="AW36" s="2" t="s">
        <v>171</v>
      </c>
      <c r="AX36" s="2" t="s">
        <v>50</v>
      </c>
      <c r="AY36" s="2" t="s">
        <v>50</v>
      </c>
    </row>
    <row r="37" spans="1:51" ht="30" customHeight="1">
      <c r="A37" s="8" t="s">
        <v>145</v>
      </c>
      <c r="B37" s="8" t="s">
        <v>146</v>
      </c>
      <c r="C37" s="8" t="s">
        <v>98</v>
      </c>
      <c r="D37" s="9">
        <v>1</v>
      </c>
      <c r="E37" s="13">
        <f>TRUNC(SUMIF(V35:V37, RIGHTB(O37, 1), H35:H37)*U37, 2)</f>
        <v>1837.84</v>
      </c>
      <c r="F37" s="14">
        <f>TRUNC(E37*D37,1)</f>
        <v>1837.8</v>
      </c>
      <c r="G37" s="13">
        <v>0</v>
      </c>
      <c r="H37" s="14">
        <f>TRUNC(G37*D37,1)</f>
        <v>0</v>
      </c>
      <c r="I37" s="13">
        <v>0</v>
      </c>
      <c r="J37" s="14">
        <f>TRUNC(I37*D37,1)</f>
        <v>0</v>
      </c>
      <c r="K37" s="13">
        <f t="shared" si="5"/>
        <v>1837.8</v>
      </c>
      <c r="L37" s="14">
        <f t="shared" si="5"/>
        <v>1837.8</v>
      </c>
      <c r="M37" s="8" t="s">
        <v>50</v>
      </c>
      <c r="N37" s="2" t="s">
        <v>61</v>
      </c>
      <c r="O37" s="2" t="s">
        <v>141</v>
      </c>
      <c r="P37" s="2" t="s">
        <v>53</v>
      </c>
      <c r="Q37" s="2" t="s">
        <v>53</v>
      </c>
      <c r="R37" s="2" t="s">
        <v>53</v>
      </c>
      <c r="S37" s="3">
        <v>1</v>
      </c>
      <c r="T37" s="3">
        <v>0</v>
      </c>
      <c r="U37" s="3">
        <v>0.02</v>
      </c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2" t="s">
        <v>50</v>
      </c>
      <c r="AW37" s="2" t="s">
        <v>172</v>
      </c>
      <c r="AX37" s="2" t="s">
        <v>50</v>
      </c>
      <c r="AY37" s="2" t="s">
        <v>50</v>
      </c>
    </row>
    <row r="38" spans="1:51" ht="30" customHeight="1">
      <c r="A38" s="8" t="s">
        <v>144</v>
      </c>
      <c r="B38" s="8" t="s">
        <v>50</v>
      </c>
      <c r="C38" s="8" t="s">
        <v>50</v>
      </c>
      <c r="D38" s="9"/>
      <c r="E38" s="13"/>
      <c r="F38" s="14">
        <f>TRUNC(SUMIF(N35:N37, N34, F35:F37),0)</f>
        <v>1837</v>
      </c>
      <c r="G38" s="13"/>
      <c r="H38" s="14">
        <f>TRUNC(SUMIF(N35:N37, N34, H35:H37),0)</f>
        <v>91892</v>
      </c>
      <c r="I38" s="13"/>
      <c r="J38" s="14">
        <f>TRUNC(SUMIF(N35:N37, N34, J35:J37),0)</f>
        <v>0</v>
      </c>
      <c r="K38" s="13"/>
      <c r="L38" s="14">
        <f>F38+H38+J38</f>
        <v>93729</v>
      </c>
      <c r="M38" s="8" t="s">
        <v>50</v>
      </c>
      <c r="N38" s="2" t="s">
        <v>56</v>
      </c>
      <c r="O38" s="2" t="s">
        <v>56</v>
      </c>
      <c r="P38" s="2" t="s">
        <v>50</v>
      </c>
      <c r="Q38" s="2" t="s">
        <v>50</v>
      </c>
      <c r="R38" s="2" t="s">
        <v>50</v>
      </c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2" t="s">
        <v>50</v>
      </c>
      <c r="AW38" s="2" t="s">
        <v>50</v>
      </c>
      <c r="AX38" s="2" t="s">
        <v>50</v>
      </c>
      <c r="AY38" s="2" t="s">
        <v>50</v>
      </c>
    </row>
    <row r="39" spans="1:51" ht="30" customHeight="1">
      <c r="A39" s="9"/>
      <c r="B39" s="9"/>
      <c r="C39" s="9"/>
      <c r="D39" s="9"/>
      <c r="E39" s="13"/>
      <c r="F39" s="14"/>
      <c r="G39" s="13"/>
      <c r="H39" s="14"/>
      <c r="I39" s="13"/>
      <c r="J39" s="14"/>
      <c r="K39" s="13"/>
      <c r="L39" s="14"/>
      <c r="M39" s="9"/>
    </row>
    <row r="40" spans="1:51" ht="30" customHeight="1">
      <c r="A40" s="129" t="s">
        <v>329</v>
      </c>
      <c r="B40" s="129"/>
      <c r="C40" s="129"/>
      <c r="D40" s="129"/>
      <c r="E40" s="130"/>
      <c r="F40" s="131"/>
      <c r="G40" s="130"/>
      <c r="H40" s="131"/>
      <c r="I40" s="130"/>
      <c r="J40" s="131"/>
      <c r="K40" s="130"/>
      <c r="L40" s="131"/>
      <c r="M40" s="129"/>
    </row>
    <row r="41" spans="1:51" ht="30" customHeight="1">
      <c r="A41" s="8" t="s">
        <v>150</v>
      </c>
      <c r="B41" s="8" t="s">
        <v>142</v>
      </c>
      <c r="C41" s="8" t="s">
        <v>143</v>
      </c>
      <c r="D41" s="24">
        <v>4</v>
      </c>
      <c r="E41" s="25"/>
      <c r="F41" s="26">
        <f>TRUNC(E41*D41,1)</f>
        <v>0</v>
      </c>
      <c r="G41" s="25">
        <f>단가대비표!P10</f>
        <v>189198</v>
      </c>
      <c r="H41" s="26">
        <f>TRUNC(G41*D41,1)</f>
        <v>756792</v>
      </c>
      <c r="I41" s="25"/>
      <c r="J41" s="26"/>
      <c r="K41" s="25">
        <f t="shared" ref="K41" si="6">TRUNC(E41+G41+I41,1)</f>
        <v>189198</v>
      </c>
      <c r="L41" s="26">
        <f t="shared" ref="L41" si="7">TRUNC(F41+H41+J41,1)</f>
        <v>756792</v>
      </c>
      <c r="M41" s="8"/>
    </row>
    <row r="42" spans="1:51" ht="30" customHeight="1">
      <c r="A42" s="8"/>
      <c r="B42" s="8"/>
      <c r="C42" s="8"/>
      <c r="D42" s="24"/>
      <c r="E42" s="25"/>
      <c r="F42" s="26"/>
      <c r="G42" s="25"/>
      <c r="H42" s="26"/>
      <c r="I42" s="25"/>
      <c r="J42" s="26"/>
      <c r="K42" s="25"/>
      <c r="L42" s="26"/>
      <c r="M42" s="8"/>
      <c r="N42" s="2" t="s">
        <v>61</v>
      </c>
      <c r="O42" s="2" t="s">
        <v>141</v>
      </c>
      <c r="P42" s="2" t="s">
        <v>53</v>
      </c>
      <c r="Q42" s="2" t="s">
        <v>53</v>
      </c>
      <c r="R42" s="2" t="s">
        <v>53</v>
      </c>
      <c r="S42" s="3">
        <v>1</v>
      </c>
      <c r="T42" s="3">
        <v>0</v>
      </c>
      <c r="U42" s="3">
        <v>0.02</v>
      </c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2" t="s">
        <v>50</v>
      </c>
      <c r="AW42" s="2" t="s">
        <v>172</v>
      </c>
      <c r="AX42" s="2" t="s">
        <v>50</v>
      </c>
      <c r="AY42" s="2" t="s">
        <v>50</v>
      </c>
    </row>
    <row r="43" spans="1:51" ht="30" customHeight="1">
      <c r="A43" s="8" t="s">
        <v>144</v>
      </c>
      <c r="B43" s="8" t="s">
        <v>50</v>
      </c>
      <c r="C43" s="8" t="s">
        <v>50</v>
      </c>
      <c r="D43" s="24"/>
      <c r="E43" s="25"/>
      <c r="F43" s="26">
        <f>TRUNC(SUMIF(N41:N42, N40, F41:F42),0)</f>
        <v>0</v>
      </c>
      <c r="G43" s="25"/>
      <c r="H43" s="26">
        <f>SUM(H41:H42)</f>
        <v>756792</v>
      </c>
      <c r="I43" s="25"/>
      <c r="J43" s="26">
        <f>TRUNC(SUMIF(N41:N42, N40, J41:J42),0)</f>
        <v>0</v>
      </c>
      <c r="K43" s="25"/>
      <c r="L43" s="26">
        <f>F43+H43+J43</f>
        <v>756792</v>
      </c>
      <c r="M43" s="8" t="s">
        <v>50</v>
      </c>
    </row>
    <row r="44" spans="1:51" ht="30" customHeight="1">
      <c r="A44" s="24"/>
      <c r="B44" s="24"/>
      <c r="C44" s="24"/>
      <c r="D44" s="24"/>
      <c r="E44" s="25"/>
      <c r="F44" s="26"/>
      <c r="G44" s="25"/>
      <c r="H44" s="26"/>
      <c r="I44" s="25"/>
      <c r="J44" s="26"/>
      <c r="K44" s="25"/>
      <c r="L44" s="26"/>
      <c r="M44" s="24"/>
    </row>
  </sheetData>
  <mergeCells count="53">
    <mergeCell ref="A34:M34"/>
    <mergeCell ref="A40:M40"/>
    <mergeCell ref="A4:M4"/>
    <mergeCell ref="A10:M10"/>
    <mergeCell ref="A16:M16"/>
    <mergeCell ref="A22:M22"/>
    <mergeCell ref="A28:M28"/>
    <mergeCell ref="AK2:AK3"/>
    <mergeCell ref="Z2:Z3"/>
    <mergeCell ref="AA2:AA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U2:AU3"/>
    <mergeCell ref="AV2:AV3"/>
    <mergeCell ref="AW2:AW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  <mergeCell ref="W2:W3"/>
    <mergeCell ref="X2:X3"/>
    <mergeCell ref="Y2:Y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</mergeCells>
  <phoneticPr fontId="1" type="noConversion"/>
  <pageMargins left="0.78740157480314954" right="0" top="0.39370078740157477" bottom="0.39370078740157477" header="0" footer="0"/>
  <pageSetup paperSize="9" scale="64" fitToHeight="0" orientation="landscape" r:id="rId1"/>
  <rowBreaks count="1" manualBreakCount="1">
    <brk id="21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B23"/>
  <sheetViews>
    <sheetView view="pageBreakPreview" topLeftCell="D10" zoomScaleNormal="100" zoomScaleSheetLayoutView="100" workbookViewId="0">
      <selection activeCell="V12" sqref="V12"/>
    </sheetView>
  </sheetViews>
  <sheetFormatPr defaultRowHeight="16.5"/>
  <cols>
    <col min="1" max="1" width="21.625" hidden="1" customWidth="1"/>
    <col min="2" max="2" width="30.5" bestFit="1" customWidth="1"/>
    <col min="3" max="3" width="31.625" bestFit="1" customWidth="1"/>
    <col min="4" max="4" width="5.5" bestFit="1" customWidth="1"/>
    <col min="5" max="5" width="11.625" bestFit="1" customWidth="1"/>
    <col min="6" max="6" width="6.625" bestFit="1" customWidth="1"/>
    <col min="7" max="7" width="11.625" bestFit="1" customWidth="1"/>
    <col min="8" max="8" width="6.625" bestFit="1" customWidth="1"/>
    <col min="9" max="9" width="11.625" bestFit="1" customWidth="1"/>
    <col min="10" max="10" width="6.625" bestFit="1" customWidth="1"/>
    <col min="11" max="11" width="15" bestFit="1" customWidth="1"/>
    <col min="12" max="12" width="6.625" bestFit="1" customWidth="1"/>
    <col min="13" max="13" width="15" bestFit="1" customWidth="1"/>
    <col min="14" max="14" width="6.625" bestFit="1" customWidth="1"/>
    <col min="15" max="15" width="15" bestFit="1" customWidth="1"/>
    <col min="16" max="16" width="11.625" bestFit="1" customWidth="1"/>
    <col min="17" max="17" width="11.25" bestFit="1" customWidth="1"/>
    <col min="18" max="19" width="9.25" bestFit="1" customWidth="1"/>
    <col min="20" max="20" width="10.375" bestFit="1" customWidth="1"/>
    <col min="21" max="22" width="11.625" bestFit="1" customWidth="1"/>
    <col min="23" max="23" width="8.5" bestFit="1" customWidth="1"/>
    <col min="24" max="24" width="11.625" bestFit="1" customWidth="1"/>
    <col min="25" max="26" width="9" hidden="1" customWidth="1"/>
    <col min="27" max="27" width="11" hidden="1" customWidth="1"/>
    <col min="28" max="28" width="9" hidden="1" customWidth="1"/>
  </cols>
  <sheetData>
    <row r="1" spans="1:28" ht="30" customHeight="1">
      <c r="A1" s="124" t="s">
        <v>173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</row>
    <row r="2" spans="1:28" ht="30" customHeight="1">
      <c r="A2" s="118" t="str">
        <f>일위대가!A1</f>
        <v>공사명 : 충남연구원 냉난방개선 기계설비공사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</row>
    <row r="3" spans="1:28" ht="30" customHeight="1">
      <c r="A3" s="126" t="s">
        <v>121</v>
      </c>
      <c r="B3" s="126" t="s">
        <v>1</v>
      </c>
      <c r="C3" s="126" t="s">
        <v>174</v>
      </c>
      <c r="D3" s="126" t="s">
        <v>3</v>
      </c>
      <c r="E3" s="126" t="s">
        <v>5</v>
      </c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 t="s">
        <v>123</v>
      </c>
      <c r="Q3" s="126" t="s">
        <v>124</v>
      </c>
      <c r="R3" s="126"/>
      <c r="S3" s="126"/>
      <c r="T3" s="126"/>
      <c r="U3" s="126"/>
      <c r="V3" s="126"/>
      <c r="W3" s="126" t="s">
        <v>126</v>
      </c>
      <c r="X3" s="126" t="s">
        <v>11</v>
      </c>
      <c r="Y3" s="128" t="s">
        <v>182</v>
      </c>
      <c r="Z3" s="128" t="s">
        <v>183</v>
      </c>
      <c r="AA3" s="128" t="s">
        <v>184</v>
      </c>
      <c r="AB3" s="128" t="s">
        <v>47</v>
      </c>
    </row>
    <row r="4" spans="1:28" ht="30" customHeight="1">
      <c r="A4" s="126"/>
      <c r="B4" s="126"/>
      <c r="C4" s="126"/>
      <c r="D4" s="126"/>
      <c r="E4" s="4" t="s">
        <v>175</v>
      </c>
      <c r="F4" s="4" t="s">
        <v>176</v>
      </c>
      <c r="G4" s="4" t="s">
        <v>177</v>
      </c>
      <c r="H4" s="4" t="s">
        <v>176</v>
      </c>
      <c r="I4" s="4" t="s">
        <v>178</v>
      </c>
      <c r="J4" s="4" t="s">
        <v>176</v>
      </c>
      <c r="K4" s="4" t="s">
        <v>179</v>
      </c>
      <c r="L4" s="4" t="s">
        <v>176</v>
      </c>
      <c r="M4" s="4" t="s">
        <v>180</v>
      </c>
      <c r="N4" s="4" t="s">
        <v>176</v>
      </c>
      <c r="O4" s="4" t="s">
        <v>181</v>
      </c>
      <c r="P4" s="126"/>
      <c r="Q4" s="4" t="s">
        <v>175</v>
      </c>
      <c r="R4" s="4" t="s">
        <v>177</v>
      </c>
      <c r="S4" s="4" t="s">
        <v>178</v>
      </c>
      <c r="T4" s="4" t="s">
        <v>179</v>
      </c>
      <c r="U4" s="4" t="s">
        <v>180</v>
      </c>
      <c r="V4" s="4" t="s">
        <v>181</v>
      </c>
      <c r="W4" s="126"/>
      <c r="X4" s="126"/>
      <c r="Y4" s="128"/>
      <c r="Z4" s="128"/>
      <c r="AA4" s="128"/>
      <c r="AB4" s="128"/>
    </row>
    <row r="5" spans="1:28" ht="30" customHeight="1">
      <c r="A5" s="8" t="s">
        <v>93</v>
      </c>
      <c r="B5" s="8" t="s">
        <v>91</v>
      </c>
      <c r="C5" s="8" t="s">
        <v>92</v>
      </c>
      <c r="D5" s="15" t="s">
        <v>87</v>
      </c>
      <c r="E5" s="16">
        <v>0</v>
      </c>
      <c r="F5" s="8" t="s">
        <v>50</v>
      </c>
      <c r="G5" s="16">
        <v>240</v>
      </c>
      <c r="H5" s="8" t="s">
        <v>185</v>
      </c>
      <c r="I5" s="16">
        <v>0</v>
      </c>
      <c r="J5" s="8" t="s">
        <v>50</v>
      </c>
      <c r="K5" s="16">
        <v>0</v>
      </c>
      <c r="L5" s="8" t="s">
        <v>50</v>
      </c>
      <c r="M5" s="16">
        <v>0</v>
      </c>
      <c r="N5" s="8" t="s">
        <v>50</v>
      </c>
      <c r="O5" s="16">
        <f t="shared" ref="O5:O7" si="0">SMALL(E5:M5,COUNTIF(E5:M5,0)+1)</f>
        <v>240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8" t="s">
        <v>378</v>
      </c>
      <c r="X5" s="8" t="s">
        <v>88</v>
      </c>
      <c r="Y5" s="2" t="s">
        <v>50</v>
      </c>
      <c r="Z5" s="2" t="s">
        <v>50</v>
      </c>
      <c r="AA5" s="17"/>
      <c r="AB5" s="2" t="s">
        <v>50</v>
      </c>
    </row>
    <row r="6" spans="1:28" ht="30" customHeight="1">
      <c r="A6" s="8" t="s">
        <v>89</v>
      </c>
      <c r="B6" s="8" t="s">
        <v>85</v>
      </c>
      <c r="C6" s="8" t="s">
        <v>86</v>
      </c>
      <c r="D6" s="15" t="s">
        <v>87</v>
      </c>
      <c r="E6" s="16">
        <v>0</v>
      </c>
      <c r="F6" s="8" t="s">
        <v>50</v>
      </c>
      <c r="G6" s="16">
        <v>6400</v>
      </c>
      <c r="H6" s="8" t="s">
        <v>185</v>
      </c>
      <c r="I6" s="16">
        <v>0</v>
      </c>
      <c r="J6" s="8" t="s">
        <v>50</v>
      </c>
      <c r="K6" s="16">
        <v>0</v>
      </c>
      <c r="L6" s="8" t="s">
        <v>50</v>
      </c>
      <c r="M6" s="16">
        <v>0</v>
      </c>
      <c r="N6" s="8" t="s">
        <v>50</v>
      </c>
      <c r="O6" s="16">
        <f t="shared" si="0"/>
        <v>6400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8" t="s">
        <v>379</v>
      </c>
      <c r="X6" s="8" t="s">
        <v>88</v>
      </c>
      <c r="Y6" s="2" t="s">
        <v>50</v>
      </c>
      <c r="Z6" s="2" t="s">
        <v>50</v>
      </c>
      <c r="AA6" s="17"/>
      <c r="AB6" s="2" t="s">
        <v>50</v>
      </c>
    </row>
    <row r="7" spans="1:28" ht="30" customHeight="1">
      <c r="A7" s="8"/>
      <c r="B7" s="8" t="s">
        <v>306</v>
      </c>
      <c r="C7" s="8" t="s">
        <v>307</v>
      </c>
      <c r="D7" s="15" t="s">
        <v>87</v>
      </c>
      <c r="E7" s="16"/>
      <c r="F7" s="8"/>
      <c r="G7" s="16"/>
      <c r="H7" s="8"/>
      <c r="I7" s="16"/>
      <c r="J7" s="8"/>
      <c r="K7" s="16">
        <v>12000</v>
      </c>
      <c r="L7" s="8"/>
      <c r="M7" s="16"/>
      <c r="N7" s="8"/>
      <c r="O7" s="16">
        <f t="shared" si="0"/>
        <v>12000</v>
      </c>
      <c r="P7" s="16"/>
      <c r="Q7" s="16"/>
      <c r="R7" s="16"/>
      <c r="S7" s="16"/>
      <c r="T7" s="16"/>
      <c r="U7" s="16"/>
      <c r="V7" s="16"/>
      <c r="W7" s="8" t="s">
        <v>380</v>
      </c>
      <c r="X7" s="8"/>
      <c r="Y7" s="2"/>
      <c r="Z7" s="2"/>
      <c r="AA7" s="17"/>
      <c r="AB7" s="2"/>
    </row>
    <row r="8" spans="1:28" ht="30" customHeight="1">
      <c r="A8" s="8" t="s">
        <v>95</v>
      </c>
      <c r="B8" s="8" t="s">
        <v>332</v>
      </c>
      <c r="C8" s="8" t="s">
        <v>335</v>
      </c>
      <c r="D8" s="15" t="s">
        <v>342</v>
      </c>
      <c r="E8" s="16">
        <v>0</v>
      </c>
      <c r="F8" s="8" t="s">
        <v>50</v>
      </c>
      <c r="G8" s="16">
        <v>0</v>
      </c>
      <c r="H8" s="8" t="s">
        <v>50</v>
      </c>
      <c r="I8" s="16">
        <v>0</v>
      </c>
      <c r="J8" s="8" t="s">
        <v>50</v>
      </c>
      <c r="K8" s="16">
        <v>110000</v>
      </c>
      <c r="L8" s="8" t="s">
        <v>50</v>
      </c>
      <c r="M8" s="16">
        <v>0</v>
      </c>
      <c r="N8" s="8" t="s">
        <v>50</v>
      </c>
      <c r="O8" s="16">
        <v>106000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/>
      <c r="V8" s="16"/>
      <c r="W8" s="8" t="s">
        <v>381</v>
      </c>
      <c r="X8" s="8" t="s">
        <v>50</v>
      </c>
      <c r="Y8" s="2" t="s">
        <v>50</v>
      </c>
      <c r="Z8" s="2" t="s">
        <v>50</v>
      </c>
      <c r="AA8" s="17"/>
      <c r="AB8" s="2" t="s">
        <v>50</v>
      </c>
    </row>
    <row r="9" spans="1:28" ht="30" customHeight="1">
      <c r="A9" s="8" t="s">
        <v>148</v>
      </c>
      <c r="B9" s="8" t="s">
        <v>147</v>
      </c>
      <c r="C9" s="8" t="s">
        <v>142</v>
      </c>
      <c r="D9" s="15" t="s">
        <v>143</v>
      </c>
      <c r="E9" s="16">
        <v>0</v>
      </c>
      <c r="F9" s="8" t="s">
        <v>50</v>
      </c>
      <c r="G9" s="16">
        <v>0</v>
      </c>
      <c r="H9" s="8" t="s">
        <v>50</v>
      </c>
      <c r="I9" s="16">
        <v>0</v>
      </c>
      <c r="J9" s="8" t="s">
        <v>50</v>
      </c>
      <c r="K9" s="16">
        <v>0</v>
      </c>
      <c r="L9" s="8" t="s">
        <v>50</v>
      </c>
      <c r="M9" s="16">
        <v>0</v>
      </c>
      <c r="N9" s="8" t="s">
        <v>50</v>
      </c>
      <c r="O9" s="16">
        <v>0</v>
      </c>
      <c r="P9" s="16">
        <v>138989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8" t="s">
        <v>186</v>
      </c>
      <c r="X9" s="8" t="s">
        <v>50</v>
      </c>
      <c r="Y9" s="2" t="s">
        <v>187</v>
      </c>
      <c r="Z9" s="2" t="s">
        <v>50</v>
      </c>
      <c r="AA9" s="17"/>
      <c r="AB9" s="2" t="s">
        <v>50</v>
      </c>
    </row>
    <row r="10" spans="1:28" ht="30" customHeight="1">
      <c r="A10" s="8" t="s">
        <v>151</v>
      </c>
      <c r="B10" s="8" t="s">
        <v>150</v>
      </c>
      <c r="C10" s="8" t="s">
        <v>142</v>
      </c>
      <c r="D10" s="15" t="s">
        <v>143</v>
      </c>
      <c r="E10" s="16">
        <v>0</v>
      </c>
      <c r="F10" s="8" t="s">
        <v>50</v>
      </c>
      <c r="G10" s="16">
        <v>0</v>
      </c>
      <c r="H10" s="8" t="s">
        <v>50</v>
      </c>
      <c r="I10" s="16">
        <v>0</v>
      </c>
      <c r="J10" s="8" t="s">
        <v>50</v>
      </c>
      <c r="K10" s="16">
        <v>0</v>
      </c>
      <c r="L10" s="8" t="s">
        <v>50</v>
      </c>
      <c r="M10" s="16">
        <v>0</v>
      </c>
      <c r="N10" s="8" t="s">
        <v>50</v>
      </c>
      <c r="O10" s="16">
        <v>0</v>
      </c>
      <c r="P10" s="16">
        <v>189198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8" t="s">
        <v>188</v>
      </c>
      <c r="X10" s="8" t="s">
        <v>50</v>
      </c>
      <c r="Y10" s="2" t="s">
        <v>187</v>
      </c>
      <c r="Z10" s="2" t="s">
        <v>50</v>
      </c>
      <c r="AA10" s="17"/>
      <c r="AB10" s="2" t="s">
        <v>50</v>
      </c>
    </row>
    <row r="11" spans="1:28" ht="30" customHeight="1">
      <c r="A11" s="8" t="s">
        <v>165</v>
      </c>
      <c r="B11" s="8" t="s">
        <v>164</v>
      </c>
      <c r="C11" s="8" t="s">
        <v>142</v>
      </c>
      <c r="D11" s="15" t="s">
        <v>143</v>
      </c>
      <c r="E11" s="16">
        <v>0</v>
      </c>
      <c r="F11" s="8" t="s">
        <v>50</v>
      </c>
      <c r="G11" s="16">
        <v>0</v>
      </c>
      <c r="H11" s="8" t="s">
        <v>50</v>
      </c>
      <c r="I11" s="16">
        <v>0</v>
      </c>
      <c r="J11" s="8" t="s">
        <v>50</v>
      </c>
      <c r="K11" s="16">
        <v>0</v>
      </c>
      <c r="L11" s="8" t="s">
        <v>50</v>
      </c>
      <c r="M11" s="16">
        <v>0</v>
      </c>
      <c r="N11" s="8" t="s">
        <v>50</v>
      </c>
      <c r="O11" s="16">
        <v>0</v>
      </c>
      <c r="P11" s="16">
        <v>191587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8" t="s">
        <v>189</v>
      </c>
      <c r="X11" s="8" t="s">
        <v>50</v>
      </c>
      <c r="Y11" s="2" t="s">
        <v>187</v>
      </c>
      <c r="Z11" s="2" t="s">
        <v>50</v>
      </c>
      <c r="AA11" s="17"/>
      <c r="AB11" s="2" t="s">
        <v>50</v>
      </c>
    </row>
    <row r="12" spans="1:28" ht="30" customHeight="1">
      <c r="A12" s="8" t="s">
        <v>149</v>
      </c>
      <c r="B12" s="8" t="s">
        <v>341</v>
      </c>
      <c r="C12" s="8" t="s">
        <v>142</v>
      </c>
      <c r="D12" s="15" t="s">
        <v>143</v>
      </c>
      <c r="E12" s="16">
        <v>0</v>
      </c>
      <c r="F12" s="8" t="s">
        <v>50</v>
      </c>
      <c r="G12" s="16">
        <v>0</v>
      </c>
      <c r="H12" s="8" t="s">
        <v>50</v>
      </c>
      <c r="I12" s="16">
        <v>0</v>
      </c>
      <c r="J12" s="8" t="s">
        <v>50</v>
      </c>
      <c r="K12" s="16">
        <v>0</v>
      </c>
      <c r="L12" s="8" t="s">
        <v>50</v>
      </c>
      <c r="M12" s="16">
        <v>0</v>
      </c>
      <c r="N12" s="8" t="s">
        <v>50</v>
      </c>
      <c r="O12" s="16">
        <v>0</v>
      </c>
      <c r="P12" s="16">
        <v>242731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8" t="s">
        <v>391</v>
      </c>
      <c r="X12" s="8" t="s">
        <v>50</v>
      </c>
      <c r="Y12" s="2" t="s">
        <v>187</v>
      </c>
      <c r="Z12" s="2" t="s">
        <v>50</v>
      </c>
      <c r="AA12" s="17"/>
      <c r="AB12" s="2" t="s">
        <v>50</v>
      </c>
    </row>
    <row r="13" spans="1:28" ht="30" customHeight="1">
      <c r="A13" s="8" t="s">
        <v>81</v>
      </c>
      <c r="B13" s="8" t="s">
        <v>79</v>
      </c>
      <c r="C13" s="8" t="s">
        <v>80</v>
      </c>
      <c r="D13" s="15" t="s">
        <v>52</v>
      </c>
      <c r="E13" s="16">
        <v>0</v>
      </c>
      <c r="F13" s="8" t="s">
        <v>50</v>
      </c>
      <c r="G13" s="16">
        <v>0</v>
      </c>
      <c r="H13" s="8" t="s">
        <v>50</v>
      </c>
      <c r="I13" s="16">
        <v>0</v>
      </c>
      <c r="J13" s="8" t="s">
        <v>50</v>
      </c>
      <c r="K13" s="16">
        <v>0</v>
      </c>
      <c r="L13" s="8" t="s">
        <v>50</v>
      </c>
      <c r="M13" s="16">
        <v>0</v>
      </c>
      <c r="N13" s="8" t="s">
        <v>50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752700</v>
      </c>
      <c r="V13" s="16">
        <f>SMALL(Q13:U13,COUNTIF(Q13:U13,0)+1)</f>
        <v>752700</v>
      </c>
      <c r="W13" s="8" t="s">
        <v>382</v>
      </c>
      <c r="X13" s="8" t="s">
        <v>50</v>
      </c>
      <c r="Y13" s="2" t="s">
        <v>50</v>
      </c>
      <c r="Z13" s="2" t="s">
        <v>50</v>
      </c>
      <c r="AA13" s="17"/>
      <c r="AB13" s="2" t="s">
        <v>50</v>
      </c>
    </row>
    <row r="14" spans="1:28" ht="30" customHeight="1">
      <c r="A14" s="8" t="s">
        <v>102</v>
      </c>
      <c r="B14" s="8" t="s">
        <v>100</v>
      </c>
      <c r="C14" s="8" t="s">
        <v>101</v>
      </c>
      <c r="D14" s="15" t="s">
        <v>98</v>
      </c>
      <c r="E14" s="16">
        <v>0</v>
      </c>
      <c r="F14" s="8" t="s">
        <v>50</v>
      </c>
      <c r="G14" s="16">
        <v>0</v>
      </c>
      <c r="H14" s="8" t="s">
        <v>50</v>
      </c>
      <c r="I14" s="16">
        <v>0</v>
      </c>
      <c r="J14" s="8" t="s">
        <v>50</v>
      </c>
      <c r="K14" s="16">
        <v>0</v>
      </c>
      <c r="L14" s="8" t="s">
        <v>50</v>
      </c>
      <c r="M14" s="16">
        <v>642000</v>
      </c>
      <c r="N14" s="8" t="s">
        <v>50</v>
      </c>
      <c r="O14" s="16">
        <f t="shared" ref="O14:O21" si="1">SMALL(E14:M14,COUNTIF(E14:M14,0)+1)</f>
        <v>642000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8" t="s">
        <v>383</v>
      </c>
      <c r="X14" s="8" t="s">
        <v>50</v>
      </c>
      <c r="Y14" s="2" t="s">
        <v>50</v>
      </c>
      <c r="Z14" s="2" t="s">
        <v>50</v>
      </c>
      <c r="AA14" s="17"/>
      <c r="AB14" s="2" t="s">
        <v>50</v>
      </c>
    </row>
    <row r="15" spans="1:28" ht="30" customHeight="1">
      <c r="A15" s="8" t="s">
        <v>105</v>
      </c>
      <c r="B15" s="8" t="s">
        <v>103</v>
      </c>
      <c r="C15" s="8" t="s">
        <v>104</v>
      </c>
      <c r="D15" s="15" t="s">
        <v>57</v>
      </c>
      <c r="E15" s="16">
        <v>0</v>
      </c>
      <c r="F15" s="8" t="s">
        <v>50</v>
      </c>
      <c r="G15" s="16">
        <v>0</v>
      </c>
      <c r="H15" s="8" t="s">
        <v>50</v>
      </c>
      <c r="I15" s="16">
        <v>0</v>
      </c>
      <c r="J15" s="8" t="s">
        <v>50</v>
      </c>
      <c r="K15" s="16">
        <v>0</v>
      </c>
      <c r="L15" s="8" t="s">
        <v>50</v>
      </c>
      <c r="M15" s="16">
        <v>6480</v>
      </c>
      <c r="N15" s="8" t="s">
        <v>50</v>
      </c>
      <c r="O15" s="16">
        <f t="shared" si="1"/>
        <v>6480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8" t="s">
        <v>384</v>
      </c>
      <c r="X15" s="8" t="s">
        <v>50</v>
      </c>
      <c r="Y15" s="2" t="s">
        <v>50</v>
      </c>
      <c r="Z15" s="2" t="s">
        <v>50</v>
      </c>
      <c r="AA15" s="17"/>
      <c r="AB15" s="2" t="s">
        <v>50</v>
      </c>
    </row>
    <row r="16" spans="1:28" ht="30" customHeight="1">
      <c r="A16" s="8" t="s">
        <v>107</v>
      </c>
      <c r="B16" s="8" t="s">
        <v>103</v>
      </c>
      <c r="C16" s="8" t="s">
        <v>106</v>
      </c>
      <c r="D16" s="15" t="s">
        <v>57</v>
      </c>
      <c r="E16" s="16">
        <v>0</v>
      </c>
      <c r="F16" s="8" t="s">
        <v>50</v>
      </c>
      <c r="G16" s="16">
        <v>0</v>
      </c>
      <c r="H16" s="8" t="s">
        <v>50</v>
      </c>
      <c r="I16" s="16">
        <v>0</v>
      </c>
      <c r="J16" s="8" t="s">
        <v>50</v>
      </c>
      <c r="K16" s="16">
        <v>0</v>
      </c>
      <c r="L16" s="8" t="s">
        <v>50</v>
      </c>
      <c r="M16" s="16">
        <v>7650</v>
      </c>
      <c r="N16" s="8" t="s">
        <v>50</v>
      </c>
      <c r="O16" s="16">
        <f t="shared" si="1"/>
        <v>7650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8" t="s">
        <v>385</v>
      </c>
      <c r="X16" s="8" t="s">
        <v>50</v>
      </c>
      <c r="Y16" s="2" t="s">
        <v>50</v>
      </c>
      <c r="Z16" s="2" t="s">
        <v>50</v>
      </c>
      <c r="AA16" s="17"/>
      <c r="AB16" s="2" t="s">
        <v>50</v>
      </c>
    </row>
    <row r="17" spans="1:28" ht="30" customHeight="1">
      <c r="A17" s="8" t="s">
        <v>109</v>
      </c>
      <c r="B17" s="8" t="s">
        <v>103</v>
      </c>
      <c r="C17" s="8" t="s">
        <v>108</v>
      </c>
      <c r="D17" s="15" t="s">
        <v>57</v>
      </c>
      <c r="E17" s="16">
        <v>0</v>
      </c>
      <c r="F17" s="8" t="s">
        <v>50</v>
      </c>
      <c r="G17" s="16">
        <v>0</v>
      </c>
      <c r="H17" s="8" t="s">
        <v>50</v>
      </c>
      <c r="I17" s="16">
        <v>0</v>
      </c>
      <c r="J17" s="8" t="s">
        <v>50</v>
      </c>
      <c r="K17" s="16">
        <v>0</v>
      </c>
      <c r="L17" s="8" t="s">
        <v>50</v>
      </c>
      <c r="M17" s="16">
        <v>9290</v>
      </c>
      <c r="N17" s="8" t="s">
        <v>50</v>
      </c>
      <c r="O17" s="16">
        <f t="shared" si="1"/>
        <v>9290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8" t="s">
        <v>386</v>
      </c>
      <c r="X17" s="8" t="s">
        <v>50</v>
      </c>
      <c r="Y17" s="2" t="s">
        <v>50</v>
      </c>
      <c r="Z17" s="2" t="s">
        <v>50</v>
      </c>
      <c r="AA17" s="17"/>
      <c r="AB17" s="2" t="s">
        <v>50</v>
      </c>
    </row>
    <row r="18" spans="1:28" ht="30" customHeight="1">
      <c r="A18" s="8" t="s">
        <v>111</v>
      </c>
      <c r="B18" s="8" t="s">
        <v>103</v>
      </c>
      <c r="C18" s="8" t="s">
        <v>110</v>
      </c>
      <c r="D18" s="15" t="s">
        <v>57</v>
      </c>
      <c r="E18" s="16">
        <v>0</v>
      </c>
      <c r="F18" s="8" t="s">
        <v>50</v>
      </c>
      <c r="G18" s="16">
        <v>0</v>
      </c>
      <c r="H18" s="8" t="s">
        <v>50</v>
      </c>
      <c r="I18" s="16">
        <v>0</v>
      </c>
      <c r="J18" s="8" t="s">
        <v>50</v>
      </c>
      <c r="K18" s="16">
        <v>0</v>
      </c>
      <c r="L18" s="8" t="s">
        <v>50</v>
      </c>
      <c r="M18" s="16">
        <v>11310</v>
      </c>
      <c r="N18" s="8" t="s">
        <v>50</v>
      </c>
      <c r="O18" s="16">
        <f t="shared" si="1"/>
        <v>11310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8" t="s">
        <v>387</v>
      </c>
      <c r="X18" s="8" t="s">
        <v>50</v>
      </c>
      <c r="Y18" s="2" t="s">
        <v>50</v>
      </c>
      <c r="Z18" s="2" t="s">
        <v>50</v>
      </c>
      <c r="AA18" s="17"/>
      <c r="AB18" s="2" t="s">
        <v>50</v>
      </c>
    </row>
    <row r="19" spans="1:28" ht="30" customHeight="1">
      <c r="A19" s="8" t="s">
        <v>114</v>
      </c>
      <c r="B19" s="8" t="s">
        <v>112</v>
      </c>
      <c r="C19" s="8" t="s">
        <v>50</v>
      </c>
      <c r="D19" s="15" t="s">
        <v>113</v>
      </c>
      <c r="E19" s="16">
        <v>0</v>
      </c>
      <c r="F19" s="8" t="s">
        <v>50</v>
      </c>
      <c r="G19" s="16">
        <v>0</v>
      </c>
      <c r="H19" s="8" t="s">
        <v>50</v>
      </c>
      <c r="I19" s="16">
        <v>0</v>
      </c>
      <c r="J19" s="8" t="s">
        <v>50</v>
      </c>
      <c r="K19" s="16">
        <v>0</v>
      </c>
      <c r="L19" s="8" t="s">
        <v>50</v>
      </c>
      <c r="M19" s="16">
        <v>45500</v>
      </c>
      <c r="N19" s="8" t="s">
        <v>50</v>
      </c>
      <c r="O19" s="16">
        <f t="shared" si="1"/>
        <v>45500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8" t="s">
        <v>388</v>
      </c>
      <c r="X19" s="8" t="s">
        <v>50</v>
      </c>
      <c r="Y19" s="2" t="s">
        <v>50</v>
      </c>
      <c r="Z19" s="2" t="s">
        <v>50</v>
      </c>
      <c r="AA19" s="17"/>
      <c r="AB19" s="2" t="s">
        <v>50</v>
      </c>
    </row>
    <row r="20" spans="1:28" ht="30" customHeight="1">
      <c r="A20" s="8" t="s">
        <v>117</v>
      </c>
      <c r="B20" s="8" t="s">
        <v>115</v>
      </c>
      <c r="C20" s="8" t="s">
        <v>116</v>
      </c>
      <c r="D20" s="15" t="s">
        <v>59</v>
      </c>
      <c r="E20" s="16">
        <v>0</v>
      </c>
      <c r="F20" s="8" t="s">
        <v>50</v>
      </c>
      <c r="G20" s="16">
        <v>0</v>
      </c>
      <c r="H20" s="8" t="s">
        <v>50</v>
      </c>
      <c r="I20" s="16">
        <v>0</v>
      </c>
      <c r="J20" s="8" t="s">
        <v>50</v>
      </c>
      <c r="K20" s="16">
        <v>0</v>
      </c>
      <c r="L20" s="8" t="s">
        <v>50</v>
      </c>
      <c r="M20" s="16">
        <v>116400</v>
      </c>
      <c r="N20" s="8" t="s">
        <v>50</v>
      </c>
      <c r="O20" s="16">
        <f t="shared" si="1"/>
        <v>116400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8" t="s">
        <v>389</v>
      </c>
      <c r="X20" s="8" t="s">
        <v>50</v>
      </c>
      <c r="Y20" s="2" t="s">
        <v>50</v>
      </c>
      <c r="Z20" s="2" t="s">
        <v>50</v>
      </c>
      <c r="AA20" s="17"/>
      <c r="AB20" s="2" t="s">
        <v>50</v>
      </c>
    </row>
    <row r="21" spans="1:28" ht="30" customHeight="1">
      <c r="A21" s="8" t="s">
        <v>118</v>
      </c>
      <c r="B21" s="8" t="s">
        <v>79</v>
      </c>
      <c r="C21" s="8" t="s">
        <v>80</v>
      </c>
      <c r="D21" s="15" t="s">
        <v>52</v>
      </c>
      <c r="E21" s="16">
        <v>0</v>
      </c>
      <c r="F21" s="8" t="s">
        <v>50</v>
      </c>
      <c r="G21" s="16">
        <v>0</v>
      </c>
      <c r="H21" s="8" t="s">
        <v>50</v>
      </c>
      <c r="I21" s="16">
        <v>0</v>
      </c>
      <c r="J21" s="8" t="s">
        <v>50</v>
      </c>
      <c r="K21" s="16">
        <v>0</v>
      </c>
      <c r="L21" s="8" t="s">
        <v>50</v>
      </c>
      <c r="M21" s="16">
        <v>752700</v>
      </c>
      <c r="N21" s="8" t="s">
        <v>50</v>
      </c>
      <c r="O21" s="16">
        <f t="shared" si="1"/>
        <v>752700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8" t="s">
        <v>390</v>
      </c>
      <c r="X21" s="8" t="s">
        <v>50</v>
      </c>
      <c r="Y21" s="2" t="s">
        <v>50</v>
      </c>
      <c r="Z21" s="2" t="s">
        <v>50</v>
      </c>
      <c r="AA21" s="17"/>
      <c r="AB21" s="2" t="s">
        <v>50</v>
      </c>
    </row>
    <row r="22" spans="1:28" ht="30" customHeight="1">
      <c r="A22" s="8" t="s">
        <v>119</v>
      </c>
      <c r="B22" s="8"/>
      <c r="C22" s="8"/>
      <c r="D22" s="15"/>
      <c r="E22" s="16"/>
      <c r="F22" s="8"/>
      <c r="G22" s="16"/>
      <c r="H22" s="8"/>
      <c r="I22" s="16"/>
      <c r="J22" s="8"/>
      <c r="K22" s="16"/>
      <c r="L22" s="8"/>
      <c r="M22" s="16"/>
      <c r="N22" s="8"/>
      <c r="O22" s="16"/>
      <c r="P22" s="16"/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8"/>
      <c r="X22" s="8" t="s">
        <v>50</v>
      </c>
      <c r="Y22" s="2" t="s">
        <v>50</v>
      </c>
      <c r="Z22" s="2" t="s">
        <v>50</v>
      </c>
      <c r="AA22" s="17"/>
      <c r="AB22" s="2" t="s">
        <v>50</v>
      </c>
    </row>
    <row r="23" spans="1:28" ht="30" customHeight="1">
      <c r="A23" s="8" t="s">
        <v>62</v>
      </c>
      <c r="B23" s="8"/>
      <c r="C23" s="8"/>
      <c r="D23" s="15"/>
      <c r="E23" s="16"/>
      <c r="F23" s="8"/>
      <c r="G23" s="16"/>
      <c r="H23" s="8"/>
      <c r="I23" s="16"/>
      <c r="J23" s="8"/>
      <c r="K23" s="16"/>
      <c r="L23" s="8"/>
      <c r="M23" s="16"/>
      <c r="N23" s="8"/>
      <c r="O23" s="16"/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8"/>
      <c r="X23" s="8" t="s">
        <v>50</v>
      </c>
      <c r="Y23" s="2" t="s">
        <v>50</v>
      </c>
      <c r="Z23" s="2" t="s">
        <v>50</v>
      </c>
      <c r="AA23" s="17"/>
      <c r="AB23" s="2" t="s">
        <v>50</v>
      </c>
    </row>
  </sheetData>
  <mergeCells count="15">
    <mergeCell ref="Y3:Y4"/>
    <mergeCell ref="Z3:Z4"/>
    <mergeCell ref="AA3:AA4"/>
    <mergeCell ref="AB3:AB4"/>
    <mergeCell ref="A1:X1"/>
    <mergeCell ref="A2:X2"/>
    <mergeCell ref="A3:A4"/>
    <mergeCell ref="B3:B4"/>
    <mergeCell ref="C3:C4"/>
    <mergeCell ref="D3:D4"/>
    <mergeCell ref="E3:O3"/>
    <mergeCell ref="P3:P4"/>
    <mergeCell ref="Q3:V3"/>
    <mergeCell ref="W3:W4"/>
    <mergeCell ref="X3:X4"/>
  </mergeCells>
  <phoneticPr fontId="1" type="noConversion"/>
  <pageMargins left="0.78740157480314954" right="0" top="0.39370078740157477" bottom="0.39370078740157477" header="0" footer="0"/>
  <pageSetup paperSize="9" scale="4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0"/>
  <sheetViews>
    <sheetView workbookViewId="0"/>
  </sheetViews>
  <sheetFormatPr defaultRowHeight="16.5"/>
  <sheetData>
    <row r="1" spans="1:7">
      <c r="A1" t="s">
        <v>266</v>
      </c>
    </row>
    <row r="2" spans="1:7">
      <c r="A2" s="1" t="s">
        <v>267</v>
      </c>
      <c r="B2" t="s">
        <v>268</v>
      </c>
      <c r="C2" s="1" t="s">
        <v>269</v>
      </c>
    </row>
    <row r="3" spans="1:7">
      <c r="A3" s="1" t="s">
        <v>270</v>
      </c>
      <c r="B3" t="s">
        <v>271</v>
      </c>
    </row>
    <row r="4" spans="1:7">
      <c r="A4" s="1" t="s">
        <v>272</v>
      </c>
      <c r="B4">
        <v>5</v>
      </c>
    </row>
    <row r="5" spans="1:7">
      <c r="A5" s="1" t="s">
        <v>273</v>
      </c>
      <c r="B5">
        <v>5</v>
      </c>
    </row>
    <row r="6" spans="1:7">
      <c r="A6" s="1" t="s">
        <v>274</v>
      </c>
      <c r="B6" t="s">
        <v>275</v>
      </c>
    </row>
    <row r="7" spans="1:7">
      <c r="A7" s="1" t="s">
        <v>276</v>
      </c>
      <c r="B7" t="s">
        <v>268</v>
      </c>
      <c r="C7">
        <v>1</v>
      </c>
    </row>
    <row r="8" spans="1:7">
      <c r="A8" s="1" t="s">
        <v>277</v>
      </c>
      <c r="B8" t="s">
        <v>268</v>
      </c>
      <c r="C8">
        <v>2</v>
      </c>
    </row>
    <row r="9" spans="1:7">
      <c r="A9" s="1" t="s">
        <v>278</v>
      </c>
      <c r="B9" t="s">
        <v>175</v>
      </c>
      <c r="C9" t="s">
        <v>177</v>
      </c>
      <c r="D9" t="s">
        <v>178</v>
      </c>
      <c r="E9" t="s">
        <v>179</v>
      </c>
      <c r="F9" t="s">
        <v>180</v>
      </c>
      <c r="G9" t="s">
        <v>279</v>
      </c>
    </row>
    <row r="10" spans="1:7">
      <c r="A10" s="1" t="s">
        <v>280</v>
      </c>
      <c r="B10">
        <v>1099</v>
      </c>
      <c r="C10">
        <v>0</v>
      </c>
      <c r="D10">
        <v>0</v>
      </c>
    </row>
    <row r="11" spans="1:7">
      <c r="A11" s="1" t="s">
        <v>281</v>
      </c>
      <c r="B11" t="s">
        <v>282</v>
      </c>
      <c r="C11">
        <v>4</v>
      </c>
    </row>
    <row r="12" spans="1:7">
      <c r="A12" s="1" t="s">
        <v>283</v>
      </c>
      <c r="B12" t="s">
        <v>282</v>
      </c>
      <c r="C12">
        <v>4</v>
      </c>
    </row>
    <row r="13" spans="1:7">
      <c r="A13" s="1" t="s">
        <v>284</v>
      </c>
      <c r="B13" t="s">
        <v>282</v>
      </c>
      <c r="C13">
        <v>3</v>
      </c>
    </row>
    <row r="14" spans="1:7">
      <c r="A14" s="1" t="s">
        <v>285</v>
      </c>
      <c r="B14" t="s">
        <v>268</v>
      </c>
      <c r="C14">
        <v>5</v>
      </c>
    </row>
    <row r="15" spans="1:7">
      <c r="A15" s="1" t="s">
        <v>286</v>
      </c>
      <c r="B15" t="s">
        <v>140</v>
      </c>
      <c r="C15" t="s">
        <v>287</v>
      </c>
      <c r="D15" t="s">
        <v>287</v>
      </c>
      <c r="E15" t="s">
        <v>287</v>
      </c>
      <c r="F15">
        <v>1</v>
      </c>
    </row>
    <row r="16" spans="1:7">
      <c r="A16" s="1" t="s">
        <v>288</v>
      </c>
      <c r="B16">
        <v>1.1100000000000001</v>
      </c>
      <c r="C16">
        <v>1.1200000000000001</v>
      </c>
    </row>
    <row r="17" spans="1:13">
      <c r="A17" s="1" t="s">
        <v>289</v>
      </c>
      <c r="B17">
        <v>1</v>
      </c>
      <c r="C17">
        <v>1.5</v>
      </c>
      <c r="D17">
        <v>1.1599999999999999</v>
      </c>
      <c r="E17">
        <v>1.6</v>
      </c>
      <c r="F17">
        <v>1.6</v>
      </c>
      <c r="G17">
        <v>1.6</v>
      </c>
      <c r="H17">
        <v>1.94</v>
      </c>
      <c r="I17">
        <v>1.94</v>
      </c>
      <c r="J17">
        <v>1.94</v>
      </c>
      <c r="K17">
        <v>1</v>
      </c>
      <c r="L17">
        <v>1</v>
      </c>
      <c r="M17">
        <v>1</v>
      </c>
    </row>
    <row r="18" spans="1:13">
      <c r="A18" s="1" t="s">
        <v>290</v>
      </c>
      <c r="B18">
        <v>1.25</v>
      </c>
      <c r="C18">
        <v>1.071</v>
      </c>
    </row>
    <row r="19" spans="1:13">
      <c r="A19" s="1" t="s">
        <v>291</v>
      </c>
    </row>
    <row r="20" spans="1:13">
      <c r="A20" s="1" t="s">
        <v>292</v>
      </c>
      <c r="B20" s="1" t="s">
        <v>268</v>
      </c>
      <c r="C20">
        <v>1</v>
      </c>
    </row>
    <row r="21" spans="1:13">
      <c r="A21" t="s">
        <v>293</v>
      </c>
      <c r="B21" t="s">
        <v>294</v>
      </c>
      <c r="C21" t="s">
        <v>295</v>
      </c>
    </row>
    <row r="22" spans="1:13">
      <c r="A22">
        <v>1</v>
      </c>
      <c r="B22" s="1" t="s">
        <v>203</v>
      </c>
      <c r="C22" s="1" t="s">
        <v>202</v>
      </c>
    </row>
    <row r="23" spans="1:13">
      <c r="A23">
        <v>2</v>
      </c>
      <c r="B23" s="1" t="s">
        <v>296</v>
      </c>
      <c r="C23" s="1" t="s">
        <v>297</v>
      </c>
    </row>
    <row r="24" spans="1:13">
      <c r="A24">
        <v>3</v>
      </c>
      <c r="B24" s="1" t="s">
        <v>263</v>
      </c>
      <c r="C24" s="1" t="s">
        <v>262</v>
      </c>
    </row>
    <row r="25" spans="1:13">
      <c r="A25">
        <v>4</v>
      </c>
      <c r="B25" s="1" t="s">
        <v>298</v>
      </c>
      <c r="C25" s="1" t="s">
        <v>299</v>
      </c>
    </row>
    <row r="26" spans="1:13">
      <c r="A26">
        <v>5</v>
      </c>
      <c r="B26" s="1" t="s">
        <v>254</v>
      </c>
      <c r="C26" s="1" t="s">
        <v>253</v>
      </c>
    </row>
    <row r="27" spans="1:13">
      <c r="A27">
        <v>6</v>
      </c>
      <c r="B27" s="1" t="s">
        <v>300</v>
      </c>
      <c r="C27" s="1" t="s">
        <v>50</v>
      </c>
    </row>
    <row r="28" spans="1:13">
      <c r="A28">
        <v>7</v>
      </c>
      <c r="B28" s="1" t="s">
        <v>300</v>
      </c>
      <c r="C28" s="1" t="s">
        <v>50</v>
      </c>
    </row>
    <row r="29" spans="1:13">
      <c r="A29">
        <v>8</v>
      </c>
      <c r="B29" s="1" t="s">
        <v>300</v>
      </c>
      <c r="C29" s="1" t="s">
        <v>50</v>
      </c>
    </row>
    <row r="30" spans="1:13">
      <c r="A30">
        <v>9</v>
      </c>
      <c r="B30" s="1" t="s">
        <v>300</v>
      </c>
      <c r="C30" s="1" t="s">
        <v>50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12</vt:i4>
      </vt:variant>
    </vt:vector>
  </HeadingPairs>
  <TitlesOfParts>
    <vt:vector size="20" baseType="lpstr">
      <vt:lpstr>갑지</vt:lpstr>
      <vt:lpstr>원가계산서</vt:lpstr>
      <vt:lpstr>공종별집계표</vt:lpstr>
      <vt:lpstr>공종별내역서</vt:lpstr>
      <vt:lpstr>일위대가목록</vt:lpstr>
      <vt:lpstr>일위대가</vt:lpstr>
      <vt:lpstr>단가대비표</vt:lpstr>
      <vt:lpstr> 공사설정 </vt:lpstr>
      <vt:lpstr>공종별내역서!Print_Area</vt:lpstr>
      <vt:lpstr>공종별집계표!Print_Area</vt:lpstr>
      <vt:lpstr>단가대비표!Print_Area</vt:lpstr>
      <vt:lpstr>원가계산서!Print_Area</vt:lpstr>
      <vt:lpstr>일위대가!Print_Area</vt:lpstr>
      <vt:lpstr>일위대가목록!Print_Area</vt:lpstr>
      <vt:lpstr>공종별내역서!Print_Titles</vt:lpstr>
      <vt:lpstr>공종별집계표!Print_Titles</vt:lpstr>
      <vt:lpstr>단가대비표!Print_Titles</vt:lpstr>
      <vt:lpstr>원가계산서!Print_Titles</vt:lpstr>
      <vt:lpstr>일위대가!Print_Titles</vt:lpstr>
      <vt:lpstr>일위대가목록!Print_Titles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ricky jung</cp:lastModifiedBy>
  <cp:lastPrinted>2021-12-07T07:16:23Z</cp:lastPrinted>
  <dcterms:created xsi:type="dcterms:W3CDTF">2020-12-13T11:45:38Z</dcterms:created>
  <dcterms:modified xsi:type="dcterms:W3CDTF">2022-11-08T04:57:27Z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_SA">
    <vt:lpwstr>C:\Users\user\Desktop\작업파일20210805\공공기관\충남발전연구원\1충남발전연구원 냉난방기개선 기계설비공사.xlsx</vt:lpwstr>
  </property>
</Properties>
</file>