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 tabRatio="949" activeTab="1"/>
  </bookViews>
  <sheets>
    <sheet name="Ⅳ.특별회계" sheetId="11" r:id="rId1"/>
    <sheet name="3_1.1.수입예산명세서" sheetId="47" r:id="rId2"/>
    <sheet name="3_1.2지출예산명세서" sheetId="51" r:id="rId3"/>
    <sheet name="3_1.수입예산총괄" sheetId="12" state="hidden" r:id="rId4"/>
    <sheet name="3_2.지출예산총괄" sheetId="16" state="hidden" r:id="rId5"/>
    <sheet name="3_1.2지출예산명세서(1억8천)" sheetId="48" state="hidden" r:id="rId6"/>
    <sheet name="3_1.1.수입예산명세서3천만)" sheetId="50" state="hidden" r:id="rId7"/>
    <sheet name="3_1.2지출예산명세서(3천만)" sheetId="49" state="hidden" r:id="rId8"/>
    <sheet name="큰틀비교(보고용)" sheetId="32" state="hidden" r:id="rId9"/>
    <sheet name="2015년수익보고" sheetId="35" state="hidden" r:id="rId10"/>
    <sheet name="Sheet1" sheetId="39" state="hidden" r:id="rId11"/>
    <sheet name="2015 반영시" sheetId="40" state="hidden" r:id="rId12"/>
    <sheet name="2016 반영시 " sheetId="41" state="hidden" r:id="rId13"/>
  </sheets>
  <definedNames>
    <definedName name="_xlnm._FilterDatabase" localSheetId="2" hidden="1">'3_1.2지출예산명세서'!$A$5:$AC$5</definedName>
    <definedName name="_xlnm._FilterDatabase" localSheetId="5" hidden="1">'3_1.2지출예산명세서(1억8천)'!$A$5:$AC$68</definedName>
    <definedName name="_xlnm._FilterDatabase" localSheetId="7" hidden="1">'3_1.2지출예산명세서(3천만)'!$A$5:$AC$68</definedName>
    <definedName name="_xlnm.Print_Area" localSheetId="1">'3_1.1.수입예산명세서'!$A$1:$T$17</definedName>
    <definedName name="_xlnm.Print_Area" localSheetId="6">'3_1.1.수입예산명세서3천만)'!$A$1:$U$12</definedName>
    <definedName name="_xlnm.Print_Area" localSheetId="2">'3_1.2지출예산명세서'!$A$1:$Y$57</definedName>
    <definedName name="_xlnm.Print_Area" localSheetId="5">'3_1.2지출예산명세서(1억8천)'!$A$1:$Y$68</definedName>
    <definedName name="_xlnm.Print_Area" localSheetId="7">'3_1.2지출예산명세서(3천만)'!$A$1:$Y$68</definedName>
    <definedName name="_xlnm.Print_Area" localSheetId="3">'3_1.수입예산총괄'!$A$1:$H$11</definedName>
    <definedName name="_xlnm.Print_Area" localSheetId="4">'3_2.지출예산총괄'!$A$1:$H$18</definedName>
    <definedName name="_xlnm.Print_Area" localSheetId="8">'큰틀비교(보고용)'!$A$1:$F$57</definedName>
    <definedName name="_xlnm.Print_Titles" localSheetId="1">'3_1.1.수입예산명세서'!#REF!</definedName>
    <definedName name="_xlnm.Print_Titles" localSheetId="6">'3_1.1.수입예산명세서3천만)'!$3:$5</definedName>
    <definedName name="_xlnm.Print_Titles" localSheetId="2">'3_1.2지출예산명세서'!$3:$5</definedName>
    <definedName name="_xlnm.Print_Titles" localSheetId="5">'3_1.2지출예산명세서(1억8천)'!$3:$5</definedName>
    <definedName name="_xlnm.Print_Titles" localSheetId="7">'3_1.2지출예산명세서(3천만)'!$3:$5</definedName>
  </definedNames>
  <calcPr calcId="162913"/>
</workbook>
</file>

<file path=xl/calcChain.xml><?xml version="1.0" encoding="utf-8"?>
<calcChain xmlns="http://schemas.openxmlformats.org/spreadsheetml/2006/main">
  <c r="F12" i="47" l="1"/>
  <c r="F13" i="47"/>
  <c r="G12" i="47"/>
  <c r="I39" i="51" l="1"/>
  <c r="I38" i="51"/>
  <c r="I8" i="51"/>
  <c r="I7" i="51"/>
  <c r="K39" i="51"/>
  <c r="K38" i="51"/>
  <c r="Y56" i="51"/>
  <c r="Y55" i="51" s="1"/>
  <c r="I55" i="51" s="1"/>
  <c r="I41" i="51" s="1"/>
  <c r="Y53" i="51"/>
  <c r="Y52" i="51"/>
  <c r="Y51" i="51" s="1"/>
  <c r="K51" i="51"/>
  <c r="Y49" i="51"/>
  <c r="Y48" i="51"/>
  <c r="Y47" i="51"/>
  <c r="Y46" i="51"/>
  <c r="Y45" i="51"/>
  <c r="Y44" i="51"/>
  <c r="K42" i="51"/>
  <c r="K8" i="51"/>
  <c r="K7" i="51"/>
  <c r="Y37" i="51"/>
  <c r="Y35" i="51" s="1"/>
  <c r="I35" i="51" s="1"/>
  <c r="K35" i="51" s="1"/>
  <c r="Y36" i="51"/>
  <c r="Y33" i="51"/>
  <c r="Y32" i="51" s="1"/>
  <c r="I32" i="51" s="1"/>
  <c r="K32" i="51" s="1"/>
  <c r="Y30" i="51"/>
  <c r="Y29" i="51"/>
  <c r="Y27" i="51" s="1"/>
  <c r="Y28" i="51"/>
  <c r="Y26" i="51"/>
  <c r="Y25" i="51"/>
  <c r="Y24" i="51"/>
  <c r="Y13" i="51"/>
  <c r="Y11" i="51"/>
  <c r="S16" i="51" s="1"/>
  <c r="I11" i="51"/>
  <c r="H16" i="47"/>
  <c r="H15" i="47"/>
  <c r="G14" i="47"/>
  <c r="F14" i="47"/>
  <c r="H12" i="47" s="1"/>
  <c r="T10" i="47"/>
  <c r="F10" i="47"/>
  <c r="H10" i="47" s="1"/>
  <c r="F9" i="47"/>
  <c r="F8" i="47" s="1"/>
  <c r="G8" i="47"/>
  <c r="G7" i="47"/>
  <c r="H6" i="47"/>
  <c r="I6" i="51" l="1"/>
  <c r="K6" i="51" s="1"/>
  <c r="S20" i="51"/>
  <c r="Y20" i="51" s="1"/>
  <c r="S21" i="51"/>
  <c r="Y21" i="51" s="1"/>
  <c r="S18" i="51"/>
  <c r="Y18" i="51" s="1"/>
  <c r="Y23" i="51"/>
  <c r="I23" i="51" s="1"/>
  <c r="K23" i="51" s="1"/>
  <c r="Y43" i="51"/>
  <c r="Y42" i="51" s="1"/>
  <c r="K41" i="51"/>
  <c r="I40" i="51"/>
  <c r="K40" i="51" s="1"/>
  <c r="K55" i="51"/>
  <c r="K11" i="51"/>
  <c r="Y16" i="51"/>
  <c r="Y14" i="51" s="1"/>
  <c r="I14" i="51" s="1"/>
  <c r="K14" i="51" s="1"/>
  <c r="S19" i="51"/>
  <c r="Y19" i="51" s="1"/>
  <c r="S22" i="51"/>
  <c r="Y22" i="51" s="1"/>
  <c r="H14" i="47"/>
  <c r="H13" i="47"/>
  <c r="H8" i="47"/>
  <c r="F7" i="47"/>
  <c r="H7" i="47" s="1"/>
  <c r="H9" i="47"/>
  <c r="Y17" i="51" l="1"/>
  <c r="I17" i="51" s="1"/>
  <c r="K17" i="51" s="1"/>
  <c r="I10" i="51"/>
  <c r="AD11" i="48"/>
  <c r="K10" i="51" l="1"/>
  <c r="I9" i="51"/>
  <c r="K9" i="51" s="1"/>
  <c r="J11" i="49"/>
  <c r="U10" i="50" l="1"/>
  <c r="H10" i="50" s="1"/>
  <c r="F10" i="50" s="1"/>
  <c r="Y17" i="49"/>
  <c r="AB17" i="49" s="1"/>
  <c r="Z17" i="49"/>
  <c r="I17" i="49"/>
  <c r="P20" i="49"/>
  <c r="Z13" i="48"/>
  <c r="Z14" i="48" s="1"/>
  <c r="P18" i="48"/>
  <c r="Y18" i="48" s="1"/>
  <c r="P20" i="48"/>
  <c r="J11" i="48"/>
  <c r="H9" i="50" l="1"/>
  <c r="H8" i="50" l="1"/>
  <c r="F9" i="50"/>
  <c r="F8" i="50" l="1"/>
  <c r="H7" i="50"/>
  <c r="H6" i="50" l="1"/>
  <c r="F6" i="50" s="1"/>
  <c r="F7" i="50"/>
  <c r="Y77" i="49" l="1"/>
  <c r="R77" i="49"/>
  <c r="Y76" i="49"/>
  <c r="R76" i="49"/>
  <c r="Y75" i="49"/>
  <c r="R75" i="49"/>
  <c r="Y74" i="49"/>
  <c r="R74" i="49"/>
  <c r="Y73" i="49"/>
  <c r="R73" i="49"/>
  <c r="Y58" i="49"/>
  <c r="Y57" i="49"/>
  <c r="Y56" i="49"/>
  <c r="P55" i="49"/>
  <c r="Y55" i="49" s="1"/>
  <c r="Y52" i="49"/>
  <c r="Y51" i="49"/>
  <c r="Y50" i="49"/>
  <c r="Y49" i="49"/>
  <c r="AA46" i="49"/>
  <c r="Y46" i="49"/>
  <c r="AA45" i="49"/>
  <c r="Y45" i="49"/>
  <c r="Y44" i="49"/>
  <c r="Y43" i="49"/>
  <c r="Y40" i="49"/>
  <c r="Y39" i="49"/>
  <c r="Y38" i="49"/>
  <c r="Y35" i="49"/>
  <c r="Y34" i="49" s="1"/>
  <c r="K34" i="49" s="1"/>
  <c r="I34" i="49" s="1"/>
  <c r="I35" i="49" s="1"/>
  <c r="Y29" i="49"/>
  <c r="R29" i="49"/>
  <c r="Y28" i="49"/>
  <c r="R28" i="49"/>
  <c r="Y27" i="49"/>
  <c r="R27" i="49"/>
  <c r="Y26" i="49"/>
  <c r="R26" i="49"/>
  <c r="Y25" i="49"/>
  <c r="R25" i="49"/>
  <c r="Z24" i="49"/>
  <c r="Y24" i="49"/>
  <c r="P32" i="49" s="1"/>
  <c r="Y32" i="49" s="1"/>
  <c r="I23" i="49"/>
  <c r="I24" i="49" s="1"/>
  <c r="Z22" i="49"/>
  <c r="Y22" i="49"/>
  <c r="Y21" i="49" s="1"/>
  <c r="I21" i="49"/>
  <c r="Z18" i="49"/>
  <c r="P18" i="49"/>
  <c r="Y15" i="49"/>
  <c r="U14" i="49"/>
  <c r="Y14" i="49" s="1"/>
  <c r="Y13" i="49"/>
  <c r="P52" i="48"/>
  <c r="Y56" i="48"/>
  <c r="Y18" i="49" l="1"/>
  <c r="Y23" i="49"/>
  <c r="Y54" i="49"/>
  <c r="K54" i="49" s="1"/>
  <c r="I54" i="49" s="1"/>
  <c r="I55" i="49" s="1"/>
  <c r="Y42" i="49"/>
  <c r="AA42" i="49" s="1"/>
  <c r="Y37" i="49"/>
  <c r="K37" i="49" s="1"/>
  <c r="I37" i="49" s="1"/>
  <c r="I38" i="49" s="1"/>
  <c r="Y12" i="49"/>
  <c r="Y48" i="49"/>
  <c r="K48" i="49" s="1"/>
  <c r="I48" i="49" s="1"/>
  <c r="AA46" i="48"/>
  <c r="AA45" i="48"/>
  <c r="P55" i="48"/>
  <c r="AB18" i="49" l="1"/>
  <c r="K12" i="49"/>
  <c r="I12" i="49" s="1"/>
  <c r="I13" i="49" s="1"/>
  <c r="Z12" i="49"/>
  <c r="I49" i="49"/>
  <c r="K42" i="49"/>
  <c r="I42" i="49" s="1"/>
  <c r="I43" i="49" s="1"/>
  <c r="Y19" i="49"/>
  <c r="Y16" i="49" s="1"/>
  <c r="Y20" i="49"/>
  <c r="Y58" i="48"/>
  <c r="Y57" i="48"/>
  <c r="Y55" i="48"/>
  <c r="Y45" i="48"/>
  <c r="Y46" i="48"/>
  <c r="Y44" i="48"/>
  <c r="Y43" i="48"/>
  <c r="Y51" i="48"/>
  <c r="Y35" i="48"/>
  <c r="Y17" i="48"/>
  <c r="AB17" i="48" s="1"/>
  <c r="Y15" i="48"/>
  <c r="U14" i="48"/>
  <c r="Y14" i="48" s="1"/>
  <c r="Y13" i="48"/>
  <c r="K16" i="49" l="1"/>
  <c r="Y54" i="48"/>
  <c r="K54" i="48" s="1"/>
  <c r="I54" i="48" s="1"/>
  <c r="I55" i="48" s="1"/>
  <c r="Y42" i="48"/>
  <c r="Y29" i="48"/>
  <c r="R29" i="48"/>
  <c r="Y28" i="48"/>
  <c r="R28" i="48"/>
  <c r="Y27" i="48"/>
  <c r="R27" i="48"/>
  <c r="Y26" i="48"/>
  <c r="R26" i="48"/>
  <c r="Y25" i="48"/>
  <c r="R25" i="48"/>
  <c r="Y77" i="48"/>
  <c r="R77" i="48"/>
  <c r="Y76" i="48"/>
  <c r="R76" i="48"/>
  <c r="Y75" i="48"/>
  <c r="R75" i="48"/>
  <c r="Y74" i="48"/>
  <c r="R74" i="48"/>
  <c r="Y73" i="48"/>
  <c r="R73" i="48"/>
  <c r="I16" i="49" l="1"/>
  <c r="K11" i="49"/>
  <c r="K42" i="48"/>
  <c r="I42" i="48" s="1"/>
  <c r="I43" i="48" s="1"/>
  <c r="AA42" i="48"/>
  <c r="I18" i="49" l="1"/>
  <c r="I11" i="49"/>
  <c r="K10" i="49"/>
  <c r="K9" i="49" s="1"/>
  <c r="Z11" i="49"/>
  <c r="I10" i="49" l="1"/>
  <c r="I9" i="49"/>
  <c r="K8" i="49"/>
  <c r="K7" i="49" l="1"/>
  <c r="I8" i="49"/>
  <c r="I7" i="49" l="1"/>
  <c r="K6" i="49"/>
  <c r="I6" i="49" s="1"/>
  <c r="Z24" i="48" l="1"/>
  <c r="Y24" i="48"/>
  <c r="P32" i="48" s="1"/>
  <c r="Y32" i="48" s="1"/>
  <c r="I23" i="48"/>
  <c r="I24" i="48" s="1"/>
  <c r="Z22" i="48"/>
  <c r="I21" i="48"/>
  <c r="Z17" i="48"/>
  <c r="Y22" i="48" s="1"/>
  <c r="Y19" i="48" l="1"/>
  <c r="Y20" i="48"/>
  <c r="Y12" i="48"/>
  <c r="Z12" i="48" l="1"/>
  <c r="K12" i="48"/>
  <c r="I12" i="48" s="1"/>
  <c r="I13" i="48" s="1"/>
  <c r="F7" i="16"/>
  <c r="F6" i="16" s="1"/>
  <c r="D16" i="16"/>
  <c r="D14" i="16"/>
  <c r="D13" i="16" s="1"/>
  <c r="D11" i="16"/>
  <c r="D9" i="16"/>
  <c r="D8" i="16"/>
  <c r="F6" i="12"/>
  <c r="E6" i="12"/>
  <c r="D6" i="12"/>
  <c r="D7" i="16" l="1"/>
  <c r="D6" i="16"/>
  <c r="E18" i="16" l="1"/>
  <c r="E17" i="16"/>
  <c r="E7" i="16"/>
  <c r="E13" i="16"/>
  <c r="Y50" i="48"/>
  <c r="Y49" i="48"/>
  <c r="Y52" i="48"/>
  <c r="Y40" i="48"/>
  <c r="Y39" i="48"/>
  <c r="Y38" i="48"/>
  <c r="Y37" i="48" l="1"/>
  <c r="K37" i="48" s="1"/>
  <c r="Y48" i="48"/>
  <c r="K48" i="48" s="1"/>
  <c r="Y34" i="48" l="1"/>
  <c r="K34" i="48" s="1"/>
  <c r="Y16" i="48" l="1"/>
  <c r="K16" i="48" s="1"/>
  <c r="K11" i="48" s="1"/>
  <c r="K10" i="48" s="1"/>
  <c r="K9" i="48" s="1"/>
  <c r="K8" i="48" s="1"/>
  <c r="K7" i="48" s="1"/>
  <c r="K6" i="48" s="1"/>
  <c r="I6" i="48" s="1"/>
  <c r="I48" i="48" l="1"/>
  <c r="I37" i="48"/>
  <c r="I34" i="48"/>
  <c r="I35" i="48" s="1"/>
  <c r="I16" i="48"/>
  <c r="I10" i="48"/>
  <c r="I9" i="48"/>
  <c r="I8" i="48"/>
  <c r="I7" i="48"/>
  <c r="I49" i="48" l="1"/>
  <c r="I11" i="48"/>
  <c r="I17" i="48"/>
  <c r="I38" i="48"/>
  <c r="B11" i="12"/>
  <c r="B10" i="12"/>
  <c r="B9" i="12"/>
  <c r="B8" i="12"/>
  <c r="B7" i="12"/>
  <c r="B6" i="12"/>
  <c r="B18" i="16"/>
  <c r="B17" i="16"/>
  <c r="B16" i="16"/>
  <c r="B15" i="16"/>
  <c r="B14" i="16"/>
  <c r="B13" i="16"/>
  <c r="B12" i="16"/>
  <c r="B11" i="16"/>
  <c r="B10" i="16"/>
  <c r="B9" i="16"/>
  <c r="B8" i="16"/>
  <c r="B7" i="16"/>
  <c r="G7" i="16" s="1"/>
  <c r="B6" i="16"/>
  <c r="C8" i="12" l="1"/>
  <c r="G6" i="12"/>
  <c r="C10" i="12"/>
  <c r="C9" i="12"/>
  <c r="C7" i="12"/>
  <c r="C11" i="12"/>
  <c r="E6" i="16" l="1"/>
  <c r="C6" i="12"/>
  <c r="I40" i="41" l="1"/>
  <c r="H40" i="41"/>
  <c r="C38" i="41"/>
  <c r="D38" i="41" s="1"/>
  <c r="C37" i="41"/>
  <c r="C36" i="41"/>
  <c r="C35" i="41"/>
  <c r="D35" i="41" s="1"/>
  <c r="D26" i="41"/>
  <c r="C25" i="41"/>
  <c r="C24" i="41"/>
  <c r="C23" i="41"/>
  <c r="C22" i="41"/>
  <c r="C21" i="41"/>
  <c r="C20" i="41"/>
  <c r="C19" i="41"/>
  <c r="C18" i="41"/>
  <c r="C17" i="41"/>
  <c r="D16" i="41"/>
  <c r="C16" i="41"/>
  <c r="C15" i="41"/>
  <c r="C14" i="41"/>
  <c r="C13" i="41"/>
  <c r="C12" i="41"/>
  <c r="C11" i="41"/>
  <c r="D10" i="41"/>
  <c r="C10" i="41"/>
  <c r="C9" i="41"/>
  <c r="C8" i="41"/>
  <c r="D7" i="41"/>
  <c r="C7" i="41"/>
  <c r="C40" i="41" s="1"/>
  <c r="D39" i="40"/>
  <c r="C39" i="40"/>
  <c r="C23" i="35"/>
  <c r="E23" i="35" s="1"/>
  <c r="C22" i="35"/>
  <c r="E22" i="35" s="1"/>
  <c r="C21" i="35"/>
  <c r="E21" i="35" s="1"/>
  <c r="C20" i="35"/>
  <c r="E20" i="35" s="1"/>
  <c r="C19" i="35"/>
  <c r="E19" i="35" s="1"/>
  <c r="C18" i="35"/>
  <c r="E18" i="35" s="1"/>
  <c r="D17" i="35"/>
  <c r="C16" i="35"/>
  <c r="E16" i="35" s="1"/>
  <c r="C15" i="35"/>
  <c r="E15" i="35" s="1"/>
  <c r="C14" i="35"/>
  <c r="E14" i="35" s="1"/>
  <c r="C13" i="35"/>
  <c r="E13" i="35" s="1"/>
  <c r="D12" i="35"/>
  <c r="C12" i="35"/>
  <c r="C11" i="35"/>
  <c r="E11" i="35" s="1"/>
  <c r="C10" i="35"/>
  <c r="E10" i="35" s="1"/>
  <c r="C8" i="35"/>
  <c r="C7" i="35"/>
  <c r="E7" i="35" s="1"/>
  <c r="D6" i="35"/>
  <c r="D5" i="35"/>
  <c r="E50" i="32"/>
  <c r="D50" i="32"/>
  <c r="C50" i="32"/>
  <c r="B50" i="32"/>
  <c r="E49" i="32"/>
  <c r="D49" i="32"/>
  <c r="C49" i="32"/>
  <c r="B49" i="32"/>
  <c r="E48" i="32"/>
  <c r="D48" i="32"/>
  <c r="C48" i="32"/>
  <c r="B48" i="32"/>
  <c r="E47" i="32"/>
  <c r="D47" i="32"/>
  <c r="C47" i="32"/>
  <c r="B47" i="32"/>
  <c r="E46" i="32"/>
  <c r="D46" i="32"/>
  <c r="C46" i="32"/>
  <c r="B46" i="32"/>
  <c r="E45" i="32"/>
  <c r="D45" i="32"/>
  <c r="C45" i="32"/>
  <c r="E44" i="32"/>
  <c r="D44" i="32"/>
  <c r="C44" i="32"/>
  <c r="B44" i="32"/>
  <c r="E43" i="32"/>
  <c r="D43" i="32"/>
  <c r="C43" i="32"/>
  <c r="B43" i="32"/>
  <c r="E42" i="32"/>
  <c r="D42" i="32"/>
  <c r="C42" i="32"/>
  <c r="B42" i="32"/>
  <c r="E41" i="32"/>
  <c r="D41" i="32"/>
  <c r="C41" i="32"/>
  <c r="B41" i="32"/>
  <c r="E40" i="32"/>
  <c r="D40" i="32"/>
  <c r="C40" i="32"/>
  <c r="B40" i="32"/>
  <c r="E39" i="32"/>
  <c r="D39" i="32"/>
  <c r="C39" i="32"/>
  <c r="B39" i="32"/>
  <c r="E38" i="32"/>
  <c r="D38" i="32"/>
  <c r="C38" i="32"/>
  <c r="B38" i="32"/>
  <c r="E37" i="32"/>
  <c r="D37" i="32"/>
  <c r="C37" i="32"/>
  <c r="B37" i="32"/>
  <c r="E36" i="32"/>
  <c r="D36" i="32"/>
  <c r="C36" i="32"/>
  <c r="B36" i="32"/>
  <c r="E35" i="32"/>
  <c r="D35" i="32"/>
  <c r="C35" i="32"/>
  <c r="B35" i="32"/>
  <c r="E34" i="32"/>
  <c r="D34" i="32"/>
  <c r="C34" i="32"/>
  <c r="E33" i="32"/>
  <c r="D33" i="32"/>
  <c r="C33" i="32"/>
  <c r="B33" i="32"/>
  <c r="E32" i="32"/>
  <c r="D32" i="32"/>
  <c r="C32" i="32"/>
  <c r="B32" i="32"/>
  <c r="E31" i="32"/>
  <c r="D31" i="32"/>
  <c r="C31" i="32"/>
  <c r="E30" i="32"/>
  <c r="D30" i="32"/>
  <c r="C30" i="32"/>
  <c r="E29" i="32"/>
  <c r="D29" i="32"/>
  <c r="C29" i="32"/>
  <c r="E28" i="32"/>
  <c r="D28" i="32"/>
  <c r="C28" i="32"/>
  <c r="B28" i="32"/>
  <c r="E27" i="32"/>
  <c r="D27" i="32"/>
  <c r="C27" i="32"/>
  <c r="E26" i="32"/>
  <c r="D26" i="32"/>
  <c r="C26" i="32"/>
  <c r="E25" i="32"/>
  <c r="D25" i="32"/>
  <c r="C25" i="32"/>
  <c r="E24" i="32"/>
  <c r="D24" i="32"/>
  <c r="C24" i="32"/>
  <c r="E23" i="32"/>
  <c r="D23" i="32"/>
  <c r="C23" i="32"/>
  <c r="B23" i="32"/>
  <c r="E22" i="32"/>
  <c r="D22" i="32"/>
  <c r="C22" i="32"/>
  <c r="B22" i="32"/>
  <c r="E21" i="32"/>
  <c r="D21" i="32"/>
  <c r="C21" i="32"/>
  <c r="E20" i="32"/>
  <c r="D20" i="32"/>
  <c r="C20" i="32"/>
  <c r="B20" i="32"/>
  <c r="E19" i="32"/>
  <c r="D19" i="32"/>
  <c r="C19" i="32"/>
  <c r="B19" i="32"/>
  <c r="E18" i="32"/>
  <c r="D18" i="32"/>
  <c r="C18" i="32"/>
  <c r="B18" i="32"/>
  <c r="E17" i="32"/>
  <c r="D17" i="32"/>
  <c r="C17" i="32"/>
  <c r="E16" i="32"/>
  <c r="D16" i="32"/>
  <c r="C16" i="32"/>
  <c r="D15" i="32"/>
  <c r="C15" i="32"/>
  <c r="B15" i="32"/>
  <c r="D14" i="32"/>
  <c r="C14" i="32"/>
  <c r="B14" i="32"/>
  <c r="D13" i="32"/>
  <c r="C13" i="32"/>
  <c r="E12" i="32"/>
  <c r="D12" i="32"/>
  <c r="C12" i="32"/>
  <c r="B12" i="32"/>
  <c r="E11" i="32"/>
  <c r="D11" i="32"/>
  <c r="C11" i="32"/>
  <c r="B11" i="32"/>
  <c r="E10" i="32"/>
  <c r="D10" i="32"/>
  <c r="C10" i="32"/>
  <c r="D9" i="32"/>
  <c r="C9" i="32"/>
  <c r="B9" i="32"/>
  <c r="D8" i="32"/>
  <c r="C8" i="32"/>
  <c r="B8" i="32"/>
  <c r="D7" i="32"/>
  <c r="C7" i="32"/>
  <c r="B7" i="32"/>
  <c r="D6" i="32"/>
  <c r="C6" i="32"/>
  <c r="E6" i="32" s="1"/>
  <c r="B6" i="32"/>
  <c r="D5" i="32"/>
  <c r="C5" i="32"/>
  <c r="B5" i="32"/>
  <c r="D4" i="32"/>
  <c r="C4" i="32"/>
  <c r="B4" i="32"/>
  <c r="D3" i="32"/>
  <c r="C3" i="32"/>
  <c r="C2" i="32" s="1"/>
  <c r="J131" i="16"/>
  <c r="D9" i="35" l="1"/>
  <c r="E4" i="32"/>
  <c r="E8" i="32"/>
  <c r="D4" i="35"/>
  <c r="E5" i="32"/>
  <c r="E9" i="32"/>
  <c r="E14" i="32"/>
  <c r="E12" i="35"/>
  <c r="E7" i="41"/>
  <c r="E3" i="32"/>
  <c r="E7" i="32"/>
  <c r="D2" i="32"/>
  <c r="E15" i="32"/>
  <c r="E13" i="32"/>
  <c r="C6" i="35"/>
  <c r="C17" i="35"/>
  <c r="E17" i="35" s="1"/>
  <c r="D40" i="41"/>
  <c r="D42" i="41" s="1"/>
  <c r="D4" i="41" s="1"/>
  <c r="C9" i="35" l="1"/>
  <c r="E9" i="35" s="1"/>
  <c r="C5" i="35"/>
  <c r="E6" i="35"/>
  <c r="E5" i="35" l="1"/>
  <c r="C4" i="35"/>
  <c r="E4" i="35" s="1"/>
  <c r="Y21" i="48" l="1"/>
  <c r="Y23" i="48"/>
</calcChain>
</file>

<file path=xl/comments1.xml><?xml version="1.0" encoding="utf-8"?>
<comments xmlns="http://schemas.openxmlformats.org/spreadsheetml/2006/main">
  <authors>
    <author>dw</author>
    <author>김성운</author>
  </authors>
  <commentList>
    <comment ref="J16" authorId="0" shapeId="0">
      <text>
        <r>
          <rPr>
            <b/>
            <sz val="9"/>
            <color indexed="81"/>
            <rFont val="Tahoma"/>
            <family val="2"/>
          </rPr>
          <t>dw:</t>
        </r>
        <r>
          <rPr>
            <sz val="9"/>
            <color indexed="81"/>
            <rFont val="Tahoma"/>
            <family val="2"/>
          </rPr>
          <t xml:space="preserve">
18,385,652</t>
        </r>
        <r>
          <rPr>
            <sz val="9"/>
            <color indexed="81"/>
            <rFont val="돋움"/>
            <family val="3"/>
            <charset val="129"/>
          </rPr>
          <t>원
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편성액</t>
        </r>
        <r>
          <rPr>
            <sz val="9"/>
            <color indexed="81"/>
            <rFont val="Tahoma"/>
            <family val="2"/>
          </rPr>
          <t xml:space="preserve"> 10,271,000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L26" authorId="1" shapeId="0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4" authorId="1" shapeId="0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dw</author>
    <author>김성운</author>
  </authors>
  <commentList>
    <comment ref="J16" authorId="0" shapeId="0">
      <text>
        <r>
          <rPr>
            <b/>
            <sz val="9"/>
            <color indexed="81"/>
            <rFont val="Tahoma"/>
            <family val="2"/>
          </rPr>
          <t>dw:</t>
        </r>
        <r>
          <rPr>
            <sz val="9"/>
            <color indexed="81"/>
            <rFont val="Tahoma"/>
            <family val="2"/>
          </rPr>
          <t xml:space="preserve">
18,385,652</t>
        </r>
        <r>
          <rPr>
            <sz val="9"/>
            <color indexed="81"/>
            <rFont val="돋움"/>
            <family val="3"/>
            <charset val="129"/>
          </rPr>
          <t>원
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편성액</t>
        </r>
        <r>
          <rPr>
            <sz val="9"/>
            <color indexed="81"/>
            <rFont val="Tahoma"/>
            <family val="2"/>
          </rPr>
          <t xml:space="preserve"> 10,271,000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L26" authorId="1" shapeId="0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4" authorId="1" shapeId="0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<sst xmlns="http://schemas.openxmlformats.org/spreadsheetml/2006/main" count="899" uniqueCount="282">
  <si>
    <t>구 분</t>
  </si>
  <si>
    <t>비 고</t>
  </si>
  <si>
    <t>금 액</t>
  </si>
  <si>
    <t>증 감 액</t>
  </si>
  <si>
    <t>합 계</t>
  </si>
  <si>
    <t>2. 지출예산 총괄</t>
    <phoneticPr fontId="12" type="noConversion"/>
  </si>
  <si>
    <t>(단위: 천원)</t>
    <phoneticPr fontId="12" type="noConversion"/>
  </si>
  <si>
    <t>1. 연 구 사 업 비</t>
  </si>
  <si>
    <t>연 구 과 제</t>
  </si>
  <si>
    <t>경 상 경 비</t>
  </si>
  <si>
    <t>2. 경 영 관 리 비</t>
  </si>
  <si>
    <t>연 구 기 획</t>
  </si>
  <si>
    <t>경 영 지 원</t>
  </si>
  <si>
    <t>재 무 회 계</t>
  </si>
  <si>
    <t>고 객 서 비 스</t>
  </si>
  <si>
    <t>지 식 정 보</t>
  </si>
  <si>
    <t>3. 인 건 비</t>
  </si>
  <si>
    <t>4. 예 비 비</t>
  </si>
  <si>
    <t>증감</t>
    <phoneticPr fontId="12" type="noConversion"/>
  </si>
  <si>
    <t>출판자료관리</t>
    <phoneticPr fontId="12" type="noConversion"/>
  </si>
  <si>
    <t>인건비</t>
    <phoneticPr fontId="12" type="noConversion"/>
  </si>
  <si>
    <t>합 계</t>
    <phoneticPr fontId="12" type="noConversion"/>
  </si>
  <si>
    <t>출연금</t>
    <phoneticPr fontId="12" type="noConversion"/>
  </si>
  <si>
    <t>인적자원역량개발강화</t>
    <phoneticPr fontId="12" type="noConversion"/>
  </si>
  <si>
    <t>이월금</t>
    <phoneticPr fontId="12" type="noConversion"/>
  </si>
  <si>
    <t>○농활활동</t>
    <phoneticPr fontId="12" type="noConversion"/>
  </si>
  <si>
    <t xml:space="preserve">농활활동 </t>
    <phoneticPr fontId="12" type="noConversion"/>
  </si>
  <si>
    <t>○10년 및 20년 근속자 표창</t>
    <phoneticPr fontId="12" type="noConversion"/>
  </si>
  <si>
    <t>=</t>
  </si>
  <si>
    <t>수탁용역수입</t>
    <phoneticPr fontId="12" type="noConversion"/>
  </si>
  <si>
    <t xml:space="preserve"> 2014년 계속 수탁사업</t>
    <phoneticPr fontId="12" type="noConversion"/>
  </si>
  <si>
    <t>보조사업비</t>
    <phoneticPr fontId="12" type="noConversion"/>
  </si>
  <si>
    <t xml:space="preserve"> 2015년 용역수주 예상액
    (44억8천만원*55%)</t>
    <phoneticPr fontId="12" type="noConversion"/>
  </si>
  <si>
    <t>기금이자전입</t>
    <phoneticPr fontId="12" type="noConversion"/>
  </si>
  <si>
    <t>상생협력갈등</t>
    <phoneticPr fontId="12" type="noConversion"/>
  </si>
  <si>
    <t>전문경력초빙</t>
    <phoneticPr fontId="12" type="noConversion"/>
  </si>
  <si>
    <t>공공투자연구</t>
    <phoneticPr fontId="12" type="noConversion"/>
  </si>
  <si>
    <t>전입금</t>
    <phoneticPr fontId="12" type="noConversion"/>
  </si>
  <si>
    <t>물환경센터</t>
    <phoneticPr fontId="12" type="noConversion"/>
  </si>
  <si>
    <t>농어업6차산업화센터</t>
    <phoneticPr fontId="12" type="noConversion"/>
  </si>
  <si>
    <t>충남사회적경제지원</t>
    <phoneticPr fontId="12" type="noConversion"/>
  </si>
  <si>
    <t>공공디자인</t>
    <phoneticPr fontId="12" type="noConversion"/>
  </si>
  <si>
    <t>경제교육센터</t>
    <phoneticPr fontId="12" type="noConversion"/>
  </si>
  <si>
    <t>충남발전연구원 일반회계 수입예산총괄</t>
    <phoneticPr fontId="12" type="noConversion"/>
  </si>
  <si>
    <t xml:space="preserve">2015년 </t>
    <phoneticPr fontId="12" type="noConversion"/>
  </si>
  <si>
    <t>2014년</t>
    <phoneticPr fontId="12" type="noConversion"/>
  </si>
  <si>
    <t>구 분</t>
    <phoneticPr fontId="23" type="noConversion"/>
  </si>
  <si>
    <r>
      <t xml:space="preserve">        1,771,000
</t>
    </r>
    <r>
      <rPr>
        <sz val="10"/>
        <rFont val="돋움"/>
        <family val="3"/>
        <charset val="129"/>
      </rPr>
      <t>(32억2천*55%)</t>
    </r>
    <phoneticPr fontId="12" type="noConversion"/>
  </si>
  <si>
    <t>충남 보조사업비</t>
    <phoneticPr fontId="12" type="noConversion"/>
  </si>
  <si>
    <t>증감</t>
    <phoneticPr fontId="23" type="noConversion"/>
  </si>
  <si>
    <t>1. 사업수익</t>
    <phoneticPr fontId="23" type="noConversion"/>
  </si>
  <si>
    <t>2. 사업외 수익</t>
    <phoneticPr fontId="12" type="noConversion"/>
  </si>
  <si>
    <t>계</t>
    <phoneticPr fontId="12" type="noConversion"/>
  </si>
  <si>
    <t>반영액</t>
    <phoneticPr fontId="12" type="noConversion"/>
  </si>
  <si>
    <t>연구과제수행</t>
    <phoneticPr fontId="12" type="noConversion"/>
  </si>
  <si>
    <t>총예산</t>
    <phoneticPr fontId="12" type="noConversion"/>
  </si>
  <si>
    <t>항목</t>
    <phoneticPr fontId="12" type="noConversion"/>
  </si>
  <si>
    <t>연구사업계획수립및평가</t>
    <phoneticPr fontId="12" type="noConversion"/>
  </si>
  <si>
    <t>명사초청특강</t>
    <phoneticPr fontId="12" type="noConversion"/>
  </si>
  <si>
    <t>언론활동홍보강화</t>
    <phoneticPr fontId="12" type="noConversion"/>
  </si>
  <si>
    <t>글로벌네트워크형성</t>
    <phoneticPr fontId="12" type="noConversion"/>
  </si>
  <si>
    <t>외부기관평가수감</t>
    <phoneticPr fontId="12" type="noConversion"/>
  </si>
  <si>
    <t>정보시스템,네트웍운영</t>
    <phoneticPr fontId="12" type="noConversion"/>
  </si>
  <si>
    <t>소프트웨어구매및운영</t>
    <phoneticPr fontId="12" type="noConversion"/>
  </si>
  <si>
    <t>연구지원출판활동</t>
    <phoneticPr fontId="12" type="noConversion"/>
  </si>
  <si>
    <t>정보자료실운영</t>
    <phoneticPr fontId="12" type="noConversion"/>
  </si>
  <si>
    <t>연구실운영비</t>
    <phoneticPr fontId="12" type="noConversion"/>
  </si>
  <si>
    <t>연구지원인력운영</t>
    <phoneticPr fontId="12" type="noConversion"/>
  </si>
  <si>
    <t>우수인력확보및유지</t>
    <phoneticPr fontId="12" type="noConversion"/>
  </si>
  <si>
    <t>우수 및 근속직원 격려</t>
    <phoneticPr fontId="12" type="noConversion"/>
  </si>
  <si>
    <t>인적자원 역량개발강화</t>
    <phoneticPr fontId="12" type="noConversion"/>
  </si>
  <si>
    <t>직원후생복지증진</t>
    <phoneticPr fontId="12" type="noConversion"/>
  </si>
  <si>
    <t>연구원주요행사추진</t>
    <phoneticPr fontId="12" type="noConversion"/>
  </si>
  <si>
    <t>사무물품현대화및유지</t>
    <phoneticPr fontId="12" type="noConversion"/>
  </si>
  <si>
    <t>차량유지관리</t>
    <phoneticPr fontId="12" type="noConversion"/>
  </si>
  <si>
    <t>청사관리</t>
    <phoneticPr fontId="12" type="noConversion"/>
  </si>
  <si>
    <t>수탁연구입찰지원</t>
    <phoneticPr fontId="12" type="noConversion"/>
  </si>
  <si>
    <t>회계운영및감사</t>
    <phoneticPr fontId="12" type="noConversion"/>
  </si>
  <si>
    <t>이사회운영활성화</t>
    <phoneticPr fontId="12" type="noConversion"/>
  </si>
  <si>
    <t>기관운영경비</t>
    <phoneticPr fontId="12" type="noConversion"/>
  </si>
  <si>
    <t>사무관리비</t>
    <phoneticPr fontId="12" type="noConversion"/>
  </si>
  <si>
    <t>공공운영비</t>
    <phoneticPr fontId="12" type="noConversion"/>
  </si>
  <si>
    <t>업무추진비</t>
    <phoneticPr fontId="12" type="noConversion"/>
  </si>
  <si>
    <t>기본연봉</t>
    <phoneticPr fontId="12" type="noConversion"/>
  </si>
  <si>
    <t>성과연봉</t>
    <phoneticPr fontId="12" type="noConversion"/>
  </si>
  <si>
    <t>연봉외급여</t>
    <phoneticPr fontId="12" type="noConversion"/>
  </si>
  <si>
    <t>법정부담금</t>
    <phoneticPr fontId="12" type="noConversion"/>
  </si>
  <si>
    <t>예비비</t>
    <phoneticPr fontId="12" type="noConversion"/>
  </si>
  <si>
    <t>정보화기획시스템구축</t>
    <phoneticPr fontId="12" type="noConversion"/>
  </si>
  <si>
    <t>비율</t>
    <phoneticPr fontId="12" type="noConversion"/>
  </si>
  <si>
    <t>2015년 예산신청사항</t>
    <phoneticPr fontId="12" type="noConversion"/>
  </si>
  <si>
    <t>2016년 예산신청사항</t>
    <phoneticPr fontId="12" type="noConversion"/>
  </si>
  <si>
    <t>소계</t>
    <phoneticPr fontId="12" type="noConversion"/>
  </si>
  <si>
    <t>연구과제수행</t>
    <phoneticPr fontId="12" type="noConversion"/>
  </si>
  <si>
    <t>연구관리사업</t>
    <phoneticPr fontId="12" type="noConversion"/>
  </si>
  <si>
    <t>홍보활동</t>
    <phoneticPr fontId="12" type="noConversion"/>
  </si>
  <si>
    <t>평가활동</t>
    <phoneticPr fontId="12" type="noConversion"/>
  </si>
  <si>
    <t>정보화사업</t>
    <phoneticPr fontId="12" type="noConversion"/>
  </si>
  <si>
    <t>경상경비</t>
    <phoneticPr fontId="12" type="noConversion"/>
  </si>
  <si>
    <t>연구실운영비</t>
    <phoneticPr fontId="12" type="noConversion"/>
  </si>
  <si>
    <t>인적자원 인력운영</t>
    <phoneticPr fontId="12" type="noConversion"/>
  </si>
  <si>
    <t>인적자원관리</t>
    <phoneticPr fontId="12" type="noConversion"/>
  </si>
  <si>
    <t>후생복지</t>
    <phoneticPr fontId="12" type="noConversion"/>
  </si>
  <si>
    <t>청사운영</t>
    <phoneticPr fontId="12" type="noConversion"/>
  </si>
  <si>
    <t>2016년 예산</t>
    <phoneticPr fontId="12" type="noConversion"/>
  </si>
  <si>
    <t>2015 본예산</t>
    <phoneticPr fontId="12" type="noConversion"/>
  </si>
  <si>
    <t>비고</t>
    <phoneticPr fontId="12" type="noConversion"/>
  </si>
  <si>
    <t>4층 가구구입 3천만원</t>
    <phoneticPr fontId="12" type="noConversion"/>
  </si>
  <si>
    <t>배치공사 5천만원</t>
    <phoneticPr fontId="12" type="noConversion"/>
  </si>
  <si>
    <t>보조(갈등1억4천), 보조(2천) 특별회계</t>
    <phoneticPr fontId="12" type="noConversion"/>
  </si>
  <si>
    <t>□ 일반회계</t>
    <phoneticPr fontId="28" type="noConversion"/>
  </si>
  <si>
    <t>(단위: 천원)</t>
    <phoneticPr fontId="28" type="noConversion"/>
  </si>
  <si>
    <t>예산과목</t>
    <phoneticPr fontId="28" type="noConversion"/>
  </si>
  <si>
    <t>2017년</t>
    <phoneticPr fontId="28" type="noConversion"/>
  </si>
  <si>
    <t>부서 ․ 장 ․ 관 ․ 항 ․ 목</t>
  </si>
  <si>
    <t>예 산 액</t>
  </si>
  <si>
    <t>산출기초</t>
  </si>
  <si>
    <t>연구원</t>
  </si>
  <si>
    <t xml:space="preserve">  </t>
  </si>
  <si>
    <t>600 사업수익</t>
    <phoneticPr fontId="28" type="noConversion"/>
  </si>
  <si>
    <t>620 영업외 수익</t>
    <phoneticPr fontId="28" type="noConversion"/>
  </si>
  <si>
    <t xml:space="preserve"> 합  계</t>
    <phoneticPr fontId="28" type="noConversion"/>
  </si>
  <si>
    <t>확대축소 57%</t>
    <phoneticPr fontId="28" type="noConversion"/>
  </si>
  <si>
    <t>□ 일반회계</t>
    <phoneticPr fontId="12" type="noConversion"/>
  </si>
  <si>
    <t>(단위 : 천원)</t>
    <phoneticPr fontId="28" type="noConversion"/>
  </si>
  <si>
    <t>예산과목</t>
    <phoneticPr fontId="28" type="noConversion"/>
  </si>
  <si>
    <t>부문</t>
    <phoneticPr fontId="28" type="noConversion"/>
  </si>
  <si>
    <t>정책</t>
    <phoneticPr fontId="28" type="noConversion"/>
  </si>
  <si>
    <t>단위</t>
    <phoneticPr fontId="28" type="noConversion"/>
  </si>
  <si>
    <t>세부
사업</t>
    <phoneticPr fontId="28" type="noConversion"/>
  </si>
  <si>
    <t xml:space="preserve">   편성목</t>
    <phoneticPr fontId="28" type="noConversion"/>
  </si>
  <si>
    <t>구분</t>
    <phoneticPr fontId="28" type="noConversion"/>
  </si>
  <si>
    <t>계</t>
    <phoneticPr fontId="28" type="noConversion"/>
  </si>
  <si>
    <t>연구사업비</t>
  </si>
  <si>
    <t>연구과제</t>
  </si>
  <si>
    <t>연구과제수행</t>
    <phoneticPr fontId="28" type="noConversion"/>
  </si>
  <si>
    <t>711</t>
  </si>
  <si>
    <t/>
  </si>
  <si>
    <t>매출원가</t>
  </si>
  <si>
    <t>711-</t>
  </si>
  <si>
    <t>기간제근로자보수</t>
  </si>
  <si>
    <t>x</t>
  </si>
  <si>
    <t xml:space="preserve"> 합  계</t>
  </si>
  <si>
    <t>인</t>
  </si>
  <si>
    <t>정책보조기능강화(보조연구사업)</t>
    <phoneticPr fontId="28" type="noConversion"/>
  </si>
  <si>
    <t>회</t>
  </si>
  <si>
    <t>수 입 예 산 명 세 서</t>
    <phoneticPr fontId="28" type="noConversion"/>
  </si>
  <si>
    <t>지 출 예 산 명 세 서</t>
    <phoneticPr fontId="28" type="noConversion"/>
  </si>
  <si>
    <t>개월</t>
    <phoneticPr fontId="28" type="noConversion"/>
  </si>
  <si>
    <t>회의운영비</t>
    <phoneticPr fontId="28" type="noConversion"/>
  </si>
  <si>
    <t>○ 기간제근로자보수</t>
    <phoneticPr fontId="23" type="noConversion"/>
  </si>
  <si>
    <t>기정예산액</t>
    <phoneticPr fontId="28" type="noConversion"/>
  </si>
  <si>
    <t>성립전예산액</t>
    <phoneticPr fontId="28" type="noConversion"/>
  </si>
  <si>
    <t>기정예산액</t>
    <phoneticPr fontId="28" type="noConversion"/>
  </si>
  <si>
    <t>성립정예산액</t>
    <phoneticPr fontId="12" type="noConversion"/>
  </si>
  <si>
    <t>623 보조금수익</t>
    <phoneticPr fontId="28" type="noConversion"/>
  </si>
  <si>
    <t>623-02 도비보조금</t>
    <phoneticPr fontId="28" type="noConversion"/>
  </si>
  <si>
    <t>예 산 액</t>
    <phoneticPr fontId="12" type="noConversion"/>
  </si>
  <si>
    <t>기정예산액</t>
    <phoneticPr fontId="12" type="noConversion"/>
  </si>
  <si>
    <t>구성비(%)</t>
    <phoneticPr fontId="12" type="noConversion"/>
  </si>
  <si>
    <t>증감율(%)</t>
    <phoneticPr fontId="12" type="noConversion"/>
  </si>
  <si>
    <t>성립전예산액</t>
    <phoneticPr fontId="28" type="noConversion"/>
  </si>
  <si>
    <t>1. 수입예산 총괄</t>
    <phoneticPr fontId="12" type="noConversion"/>
  </si>
  <si>
    <t>(단위: 천원)</t>
    <phoneticPr fontId="12" type="noConversion"/>
  </si>
  <si>
    <t>증감율(%)</t>
    <phoneticPr fontId="12" type="noConversion"/>
  </si>
  <si>
    <t>합         계</t>
    <phoneticPr fontId="12" type="noConversion"/>
  </si>
  <si>
    <t>사업운영수익</t>
    <phoneticPr fontId="12" type="noConversion"/>
  </si>
  <si>
    <t>예금이자수익</t>
    <phoneticPr fontId="12" type="noConversion"/>
  </si>
  <si>
    <t>지자체출자출연금</t>
    <phoneticPr fontId="12" type="noConversion"/>
  </si>
  <si>
    <t>기타영업외수익</t>
    <phoneticPr fontId="12" type="noConversion"/>
  </si>
  <si>
    <t>순세계잉여금</t>
    <phoneticPr fontId="12" type="noConversion"/>
  </si>
  <si>
    <t>성립전예산액</t>
    <phoneticPr fontId="28" type="noConversion"/>
  </si>
  <si>
    <t>자체</t>
    <phoneticPr fontId="28" type="noConversion"/>
  </si>
  <si>
    <t>○ 다과 및 식대</t>
    <phoneticPr fontId="28" type="noConversion"/>
  </si>
  <si>
    <t>급여</t>
    <phoneticPr fontId="28" type="noConversion"/>
  </si>
  <si>
    <t>711-</t>
    <phoneticPr fontId="28" type="noConversion"/>
  </si>
  <si>
    <t>201-1</t>
    <phoneticPr fontId="28" type="noConversion"/>
  </si>
  <si>
    <t>법정부담금</t>
    <phoneticPr fontId="28" type="noConversion"/>
  </si>
  <si>
    <t>퇴직급여</t>
    <phoneticPr fontId="28" type="noConversion"/>
  </si>
  <si>
    <t>○ 퇴직급여 충당금</t>
    <phoneticPr fontId="23" type="noConversion"/>
  </si>
  <si>
    <t>○ 국민연금부담금</t>
  </si>
  <si>
    <t>x</t>
    <phoneticPr fontId="28" type="noConversion"/>
  </si>
  <si>
    <t>=</t>
    <phoneticPr fontId="28" type="noConversion"/>
  </si>
  <si>
    <t>○ 건강보험료</t>
    <phoneticPr fontId="28" type="noConversion"/>
  </si>
  <si>
    <t>○ 산재보험</t>
  </si>
  <si>
    <t>○ 고용보험</t>
  </si>
  <si>
    <t>○ 주민세 종업원분</t>
  </si>
  <si>
    <t>○ 책임연구원</t>
    <phoneticPr fontId="23" type="noConversion"/>
  </si>
  <si>
    <t>x</t>
    <phoneticPr fontId="28" type="noConversion"/>
  </si>
  <si>
    <t>=</t>
    <phoneticPr fontId="28" type="noConversion"/>
  </si>
  <si>
    <t>○ 연구원</t>
    <phoneticPr fontId="23" type="noConversion"/>
  </si>
  <si>
    <t>○ 연구보조원</t>
    <phoneticPr fontId="23" type="noConversion"/>
  </si>
  <si>
    <t>여비</t>
    <phoneticPr fontId="28" type="noConversion"/>
  </si>
  <si>
    <t>○ 국내여비</t>
    <phoneticPr fontId="28" type="noConversion"/>
  </si>
  <si>
    <t>회</t>
    <phoneticPr fontId="28" type="noConversion"/>
  </si>
  <si>
    <t>소모품비</t>
    <phoneticPr fontId="28" type="noConversion"/>
  </si>
  <si>
    <t>○ 사무용품</t>
    <phoneticPr fontId="28" type="noConversion"/>
  </si>
  <si>
    <t>○ 복사기임대</t>
    <phoneticPr fontId="28" type="noConversion"/>
  </si>
  <si>
    <t>월</t>
    <phoneticPr fontId="28" type="noConversion"/>
  </si>
  <si>
    <t>월</t>
    <phoneticPr fontId="28" type="noConversion"/>
  </si>
  <si>
    <t>○ 워크숍 발표수당</t>
    <phoneticPr fontId="28" type="noConversion"/>
  </si>
  <si>
    <t>○ 워크숍 토론수당</t>
    <phoneticPr fontId="28" type="noConversion"/>
  </si>
  <si>
    <t>○ 자문회의 토론수당</t>
    <phoneticPr fontId="28" type="noConversion"/>
  </si>
  <si>
    <t>식</t>
    <phoneticPr fontId="28" type="noConversion"/>
  </si>
  <si>
    <t>도서인쇄비</t>
    <phoneticPr fontId="28" type="noConversion"/>
  </si>
  <si>
    <t>부</t>
    <phoneticPr fontId="28" type="noConversion"/>
  </si>
  <si>
    <t>○ 중간보고회</t>
    <phoneticPr fontId="28" type="noConversion"/>
  </si>
  <si>
    <t>○ 착수보고회</t>
    <phoneticPr fontId="28" type="noConversion"/>
  </si>
  <si>
    <t>○ 최종보고회</t>
    <phoneticPr fontId="28" type="noConversion"/>
  </si>
  <si>
    <t>○ 최종보고서</t>
    <phoneticPr fontId="28" type="noConversion"/>
  </si>
  <si>
    <t>연구개발비</t>
    <phoneticPr fontId="28" type="noConversion"/>
  </si>
  <si>
    <t>○ 외부위탁 용역비</t>
    <phoneticPr fontId="28" type="noConversion"/>
  </si>
  <si>
    <t>○ 비상임 연구수당</t>
    <phoneticPr fontId="28" type="noConversion"/>
  </si>
  <si>
    <t>○ 공주 문화도시 조성계획(시비)</t>
    <phoneticPr fontId="12" type="noConversion"/>
  </si>
  <si>
    <t>※ 공주 문화도시
    조성계획</t>
    <phoneticPr fontId="12" type="noConversion"/>
  </si>
  <si>
    <t>○ 기간제근로자보수</t>
    <phoneticPr fontId="23" type="noConversion"/>
  </si>
  <si>
    <t>○ 법정부담금</t>
    <phoneticPr fontId="23" type="noConversion"/>
  </si>
  <si>
    <t>○ 퇴직급여 충당금</t>
    <phoneticPr fontId="23" type="noConversion"/>
  </si>
  <si>
    <t>□ 특별회계</t>
    <phoneticPr fontId="12" type="noConversion"/>
  </si>
  <si>
    <t>2022년</t>
    <phoneticPr fontId="12" type="noConversion"/>
  </si>
  <si>
    <t>대행사업비</t>
    <phoneticPr fontId="12" type="noConversion"/>
  </si>
  <si>
    <t>식</t>
    <phoneticPr fontId="12" type="noConversion"/>
  </si>
  <si>
    <t>722-</t>
    <phoneticPr fontId="12" type="noConversion"/>
  </si>
  <si>
    <t xml:space="preserve"> 합  계</t>
    <phoneticPr fontId="21" type="Hiragana"/>
  </si>
  <si>
    <t>식</t>
    <phoneticPr fontId="21" type="Hiragana"/>
  </si>
  <si>
    <t>연구사업예산</t>
    <phoneticPr fontId="12" type="noConversion"/>
  </si>
  <si>
    <t>Ⅳ.특  별  회  계</t>
    <phoneticPr fontId="12" type="noConversion"/>
  </si>
  <si>
    <t>2022년</t>
    <phoneticPr fontId="28" type="noConversion"/>
  </si>
  <si>
    <t>충남서해안기후환경연구소(기후변화대응연구센터)</t>
    <phoneticPr fontId="21" type="Hiragana"/>
  </si>
  <si>
    <t>600 사업수익</t>
    <phoneticPr fontId="21" type="Hiragana"/>
  </si>
  <si>
    <t>610 영업수익</t>
    <phoneticPr fontId="21" type="Hiragana"/>
  </si>
  <si>
    <t>661 기타영업수익</t>
    <phoneticPr fontId="21" type="Hiragana"/>
  </si>
  <si>
    <t>661-09 기타영업수익</t>
    <phoneticPr fontId="21" type="Hiragana"/>
  </si>
  <si>
    <t>○ 기후변화대응연구센터 시군협력과제 수입 특별회계 전입금</t>
    <phoneticPr fontId="21" type="Hiragana"/>
  </si>
  <si>
    <t>충남서해안기후환경연구소(물환경연구센터)</t>
    <phoneticPr fontId="21" type="Hiragana"/>
  </si>
  <si>
    <t>○ 물환경연구센터 시군협력과제 수입 특별회계 전입금</t>
    <phoneticPr fontId="21" type="Hiragana"/>
  </si>
  <si>
    <t>시,군 정책사업비</t>
    <phoneticPr fontId="12" type="noConversion"/>
  </si>
  <si>
    <t xml:space="preserve">   </t>
    <phoneticPr fontId="21" type="Hiragana"/>
  </si>
  <si>
    <t>101-04</t>
    <phoneticPr fontId="12" type="noConversion"/>
  </si>
  <si>
    <t>기간제근로자등보수</t>
    <phoneticPr fontId="12" type="noConversion"/>
  </si>
  <si>
    <t>○ 연봉급</t>
    <phoneticPr fontId="21" type="Hiragana"/>
  </si>
  <si>
    <t xml:space="preserve"> * 연구원</t>
  </si>
  <si>
    <t>월</t>
  </si>
  <si>
    <t>퇴직급여</t>
  </si>
  <si>
    <t>○ 퇴직급여 충담금</t>
  </si>
  <si>
    <t>212-01</t>
    <phoneticPr fontId="12" type="noConversion"/>
  </si>
  <si>
    <t>사회보험부담금</t>
    <phoneticPr fontId="12" type="noConversion"/>
  </si>
  <si>
    <t>○ 건강보험료</t>
  </si>
  <si>
    <t>201-01</t>
  </si>
  <si>
    <t>사무관리비</t>
  </si>
  <si>
    <t>1. 일반수용비</t>
    <phoneticPr fontId="28" type="noConversion"/>
  </si>
  <si>
    <t>○ 사무용품 및 복사용지</t>
  </si>
  <si>
    <t>x</t>
    <phoneticPr fontId="21" type="Hiragana"/>
  </si>
  <si>
    <t>월</t>
    <phoneticPr fontId="21" type="Hiragana"/>
  </si>
  <si>
    <t>=</t>
    <phoneticPr fontId="21" type="Hiragana"/>
  </si>
  <si>
    <t>○ 인쇄비</t>
    <phoneticPr fontId="21" type="Hiragana"/>
  </si>
  <si>
    <t>부</t>
    <phoneticPr fontId="21" type="Hiragana"/>
  </si>
  <si>
    <t>회</t>
    <phoneticPr fontId="21" type="Hiragana"/>
  </si>
  <si>
    <t>2. 회의비</t>
    <phoneticPr fontId="28" type="noConversion"/>
  </si>
  <si>
    <t>○ 회의참석수당</t>
    <phoneticPr fontId="21" type="Hiragana"/>
  </si>
  <si>
    <t>인</t>
    <phoneticPr fontId="21" type="Hiragana"/>
  </si>
  <si>
    <t>○ 회의비(다과, 식비)</t>
    <phoneticPr fontId="21" type="Hiragana"/>
  </si>
  <si>
    <t>○ 워크숍, 세미나 개최</t>
    <phoneticPr fontId="21" type="Hiragana"/>
  </si>
  <si>
    <t>202</t>
  </si>
  <si>
    <t>여비</t>
  </si>
  <si>
    <t>○ 국내여비</t>
    <phoneticPr fontId="21" type="Hiragana"/>
  </si>
  <si>
    <t>연구개발비</t>
    <phoneticPr fontId="21" type="Hiragana"/>
  </si>
  <si>
    <t>합  계</t>
    <phoneticPr fontId="21" type="Hiragana"/>
  </si>
  <si>
    <t xml:space="preserve">○ 갯벌저서생태조사 </t>
    <phoneticPr fontId="12" type="noConversion"/>
  </si>
  <si>
    <t>회</t>
    <phoneticPr fontId="12" type="noConversion"/>
  </si>
  <si>
    <t>○ 갯벌지형조사 전문가 기술자문</t>
    <phoneticPr fontId="12" type="noConversion"/>
  </si>
  <si>
    <t>충남서해안기후환경연구소(기후변화대응연구센터)과제</t>
    <phoneticPr fontId="21" type="Hiragana"/>
  </si>
  <si>
    <t>기후변화연구과제수행</t>
    <phoneticPr fontId="21" type="Hiragana"/>
  </si>
  <si>
    <t>○ 국외여비</t>
    <phoneticPr fontId="21" type="Hiragana"/>
  </si>
  <si>
    <t>○ 비상임연구위원 수당</t>
  </si>
  <si>
    <t>월</t>
    <phoneticPr fontId="12" type="noConversion"/>
  </si>
  <si>
    <t>충남서해안기후환경연구소(물환경연구센터)과제</t>
    <phoneticPr fontId="21" type="Hiragana"/>
  </si>
  <si>
    <t>물환경 연구과제수행</t>
    <phoneticPr fontId="21" type="Hiragana"/>
  </si>
  <si>
    <t>수 입 예 산 명 세 서</t>
    <phoneticPr fontId="21" type="Hiragana"/>
  </si>
  <si>
    <t>□ 특별회계</t>
    <phoneticPr fontId="21" type="Hiragana"/>
  </si>
  <si>
    <t>(단위: 천원)</t>
    <phoneticPr fontId="21" type="Hiragana"/>
  </si>
  <si>
    <t>성립전예산액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</si>
</sst>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.0_ "/>
    <numFmt numFmtId="178" formatCode="0.0_);[Red]\(0.0\)"/>
    <numFmt numFmtId="179" formatCode="0.0%"/>
    <numFmt numFmtId="180" formatCode="#,##0;&quot;△&quot;#,##0;0;"/>
    <numFmt numFmtId="181" formatCode="[Blue]#,##0.0;[Red]&quot;△&quot;#,##0.0;0.0%"/>
    <numFmt numFmtId="182" formatCode="[Blue]#,##0;[Red]&quot;△&quot;#,##0;0"/>
    <numFmt numFmtId="183" formatCode="#,##0\ &quot;원&quot;"/>
    <numFmt numFmtId="184" formatCode="[Blue]#,##0;[Red]&quot;△&quot;#,##0;\-;"/>
    <numFmt numFmtId="185" formatCode="[Blue]#,##0.0;[Red]&quot;△&quot;#,##0.0;\-"/>
    <numFmt numFmtId="186" formatCode="[Blue]#,##0;[Red]\△#,##0;0"/>
    <numFmt numFmtId="187" formatCode="[Blue]#,##0;[Red]&quot;△&quot;#,##0;\-"/>
    <numFmt numFmtId="188" formatCode="[Blue]#,##0;[Red]&quot;△&quot;#,##0;0;"/>
    <numFmt numFmtId="189" formatCode="[Blue]#,##0;[Red]\△#,##0"/>
    <numFmt numFmtId="190" formatCode="#,##0\ &quot;명&quot;"/>
    <numFmt numFmtId="191" formatCode="#,##0\ &quot;월&quot;"/>
    <numFmt numFmtId="192" formatCode="#,##0\ &quot;%&quot;"/>
    <numFmt numFmtId="193" formatCode="#,##0&quot;원&quot;"/>
    <numFmt numFmtId="194" formatCode="[Blue]#,##0;[Red]\△#,##0;\-;"/>
    <numFmt numFmtId="195" formatCode="#,##0;\△#,##0"/>
    <numFmt numFmtId="196" formatCode="_-* #,##0_-;\△\ #,##0_-;_-* &quot;-&quot;_-;_-@_-"/>
  </numFmts>
  <fonts count="6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36"/>
      <name val="돋움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새굴림"/>
      <family val="1"/>
      <charset val="129"/>
    </font>
    <font>
      <b/>
      <sz val="12"/>
      <color indexed="8"/>
      <name val="새굴림"/>
      <family val="1"/>
      <charset val="129"/>
    </font>
    <font>
      <b/>
      <sz val="11"/>
      <color indexed="8"/>
      <name val="새굴림"/>
      <family val="1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sz val="10"/>
      <color indexed="8"/>
      <name val="새굴림"/>
      <family val="1"/>
      <charset val="129"/>
    </font>
    <font>
      <sz val="8"/>
      <name val="맑은 고딕"/>
      <family val="3"/>
      <charset val="129"/>
    </font>
    <font>
      <b/>
      <sz val="1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새굴림"/>
      <family val="1"/>
      <charset val="129"/>
    </font>
    <font>
      <b/>
      <sz val="24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12"/>
      <color rgb="FF000000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1"/>
      <color rgb="FF000000"/>
      <name val="새굴림"/>
      <family val="1"/>
      <charset val="129"/>
    </font>
    <font>
      <b/>
      <sz val="12"/>
      <color rgb="FF000000"/>
      <name val="새굴림"/>
      <family val="1"/>
      <charset val="129"/>
    </font>
    <font>
      <b/>
      <sz val="11"/>
      <color theme="1"/>
      <name val="새굴림"/>
      <family val="1"/>
      <charset val="129"/>
    </font>
    <font>
      <sz val="11"/>
      <color rgb="FF000000"/>
      <name val="새굴림"/>
      <family val="1"/>
      <charset val="129"/>
    </font>
    <font>
      <sz val="10"/>
      <color rgb="FF000000"/>
      <name val="새굴림"/>
      <family val="1"/>
      <charset val="129"/>
    </font>
    <font>
      <sz val="9"/>
      <color indexed="8"/>
      <name val="굴림체"/>
      <family val="3"/>
      <charset val="129"/>
    </font>
    <font>
      <b/>
      <sz val="28"/>
      <color rgb="FF000000"/>
      <name val="돋움"/>
      <family val="3"/>
      <charset val="129"/>
    </font>
    <font>
      <sz val="22"/>
      <color rgb="FFFF0000"/>
      <name val="맑은 고딕"/>
      <family val="2"/>
      <charset val="129"/>
      <scheme val="minor"/>
    </font>
    <font>
      <sz val="14"/>
      <name val="돋움"/>
      <family val="3"/>
      <charset val="129"/>
    </font>
    <font>
      <b/>
      <sz val="9"/>
      <color rgb="FF000000"/>
      <name val="새굴림"/>
      <family val="1"/>
      <charset val="129"/>
    </font>
    <font>
      <sz val="11"/>
      <color rgb="FFFF0000"/>
      <name val="새굴림"/>
      <family val="1"/>
      <charset val="129"/>
    </font>
    <font>
      <sz val="11"/>
      <color rgb="FF0066FF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1"/>
      <color theme="1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rgb="FF00B050"/>
      <name val="돋움"/>
      <family val="3"/>
      <charset val="129"/>
    </font>
    <font>
      <sz val="11"/>
      <color rgb="FF0066FF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00B050"/>
      <name val="새굴림"/>
      <family val="1"/>
      <charset val="129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rgb="FF000000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새굴림"/>
      <family val="1"/>
      <charset val="129"/>
    </font>
    <font>
      <b/>
      <sz val="11"/>
      <name val="새굴림"/>
      <family val="1"/>
      <charset val="129"/>
    </font>
    <font>
      <b/>
      <sz val="12"/>
      <name val="새굴림"/>
      <family val="1"/>
      <charset val="129"/>
    </font>
    <font>
      <b/>
      <sz val="11"/>
      <color rgb="FF000000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theme="1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23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 style="thin">
        <color theme="0" tint="-0.499984740745262"/>
      </right>
      <top style="medium">
        <color indexed="64"/>
      </top>
      <bottom style="hair">
        <color indexed="23"/>
      </bottom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rgb="FF000000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0000"/>
      </right>
      <top style="medium">
        <color rgb="FF000000"/>
      </top>
      <bottom style="thin">
        <color theme="0" tint="-0.499984740745262"/>
      </bottom>
      <diagonal/>
    </border>
    <border>
      <left style="medium">
        <color rgb="FF000000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000000"/>
      </bottom>
      <diagonal/>
    </border>
    <border>
      <left/>
      <right/>
      <top style="thin">
        <color theme="0" tint="-0.499984740745262"/>
      </top>
      <bottom style="thin">
        <color rgb="FF000000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rgb="FF000000"/>
      </bottom>
      <diagonal/>
    </border>
    <border>
      <left style="medium">
        <color rgb="FF000000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rgb="FF000000"/>
      </top>
      <bottom style="thin">
        <color theme="0" tint="-0.499984740745262"/>
      </bottom>
      <diagonal/>
    </border>
    <border>
      <left style="medium">
        <color rgb="FF000000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0000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/>
      </top>
      <bottom style="hair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 style="hair">
        <color theme="0"/>
      </bottom>
      <diagonal/>
    </border>
    <border>
      <left style="hair">
        <color theme="0" tint="-0.499984740745262"/>
      </left>
      <right/>
      <top style="hair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medium">
        <color rgb="FF000000"/>
      </right>
      <top style="hair">
        <color theme="0" tint="-0.499984740745262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23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double">
        <color indexed="23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theme="0" tint="-0.499984740745262"/>
      </left>
      <right/>
      <top style="double">
        <color indexed="23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theme="0" tint="-0.499984740745262"/>
      </left>
      <right/>
      <top style="double">
        <color indexed="23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double">
        <color indexed="23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double">
        <color indexed="23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medium">
        <color indexed="64"/>
      </top>
      <bottom style="hair">
        <color indexed="23"/>
      </bottom>
      <diagonal/>
    </border>
    <border>
      <left/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double">
        <color indexed="23"/>
      </bottom>
      <diagonal/>
    </border>
    <border>
      <left/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theme="0" tint="-0.499984740745262"/>
      </right>
      <top style="hair">
        <color indexed="23"/>
      </top>
      <bottom style="double">
        <color indexed="23"/>
      </bottom>
      <diagonal/>
    </border>
    <border>
      <left style="thin">
        <color theme="0" tint="-0.499984740745262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/>
      <right style="medium">
        <color indexed="64"/>
      </right>
      <top style="hair">
        <color indexed="23"/>
      </top>
      <bottom style="double">
        <color indexed="23"/>
      </bottom>
      <diagonal/>
    </border>
    <border>
      <left style="medium">
        <color indexed="64"/>
      </left>
      <right/>
      <top style="medium">
        <color indexed="64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double">
        <color indexed="23"/>
      </bottom>
      <diagonal/>
    </border>
    <border>
      <left style="medium">
        <color indexed="64"/>
      </left>
      <right/>
      <top style="double">
        <color indexed="23"/>
      </top>
      <bottom/>
      <diagonal/>
    </border>
    <border>
      <left style="thin">
        <color indexed="64"/>
      </left>
      <right style="hair">
        <color theme="0" tint="-0.499984740745262"/>
      </right>
      <top style="double">
        <color indexed="23"/>
      </top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23"/>
      </bottom>
      <diagonal/>
    </border>
    <border>
      <left/>
      <right style="hair">
        <color indexed="64"/>
      </right>
      <top style="hair">
        <color indexed="64"/>
      </top>
      <bottom style="double">
        <color indexed="23"/>
      </bottom>
      <diagonal/>
    </border>
    <border>
      <left/>
      <right style="medium">
        <color indexed="64"/>
      </right>
      <top style="hair">
        <color indexed="64"/>
      </top>
      <bottom style="double">
        <color indexed="23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indexed="23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 style="thin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theme="1"/>
      </bottom>
      <diagonal/>
    </border>
    <border>
      <left/>
      <right style="medium">
        <color rgb="FF000000"/>
      </right>
      <top style="thin">
        <color rgb="FF000000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rgb="FF000000"/>
      </right>
      <top style="thin">
        <color theme="1"/>
      </top>
      <bottom style="thin">
        <color indexed="64"/>
      </bottom>
      <diagonal/>
    </border>
    <border>
      <left style="thin">
        <color rgb="FF000000"/>
      </left>
      <right/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 style="medium">
        <color indexed="64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thin">
        <color auto="1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31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/>
    <xf numFmtId="0" fontId="21" fillId="0" borderId="0"/>
    <xf numFmtId="0" fontId="37" fillId="0" borderId="0"/>
    <xf numFmtId="0" fontId="10" fillId="0" borderId="0">
      <alignment vertical="center"/>
    </xf>
    <xf numFmtId="0" fontId="37" fillId="0" borderId="0"/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0" borderId="0"/>
    <xf numFmtId="41" fontId="45" fillId="0" borderId="0" applyFont="0" applyFill="0" applyBorder="0" applyAlignment="0" applyProtection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902">
    <xf numFmtId="0" fontId="0" fillId="0" borderId="0" xfId="0">
      <alignment vertical="center"/>
    </xf>
    <xf numFmtId="0" fontId="14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41" fontId="0" fillId="0" borderId="0" xfId="4" applyFont="1">
      <alignment vertical="center"/>
    </xf>
    <xf numFmtId="176" fontId="0" fillId="0" borderId="0" xfId="0" applyNumberFormat="1">
      <alignment vertical="center"/>
    </xf>
    <xf numFmtId="0" fontId="0" fillId="4" borderId="0" xfId="0" applyFill="1">
      <alignment vertical="center"/>
    </xf>
    <xf numFmtId="0" fontId="0" fillId="0" borderId="9" xfId="0" applyBorder="1">
      <alignment vertical="center"/>
    </xf>
    <xf numFmtId="180" fontId="17" fillId="0" borderId="33" xfId="0" applyNumberFormat="1" applyFont="1" applyBorder="1" applyAlignment="1">
      <alignment horizontal="right" vertical="center" wrapText="1"/>
    </xf>
    <xf numFmtId="0" fontId="25" fillId="5" borderId="1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25" fillId="5" borderId="1" xfId="0" applyFont="1" applyFill="1" applyBorder="1" applyAlignment="1">
      <alignment horizontal="center" vertical="center"/>
    </xf>
    <xf numFmtId="0" fontId="0" fillId="6" borderId="41" xfId="0" applyFill="1" applyBorder="1" applyAlignment="1">
      <alignment horizontal="left" vertical="center" indent="1"/>
    </xf>
    <xf numFmtId="41" fontId="21" fillId="6" borderId="42" xfId="4" applyFont="1" applyFill="1" applyBorder="1">
      <alignment vertical="center"/>
    </xf>
    <xf numFmtId="176" fontId="0" fillId="6" borderId="36" xfId="0" applyNumberFormat="1" applyFill="1" applyBorder="1">
      <alignment vertical="center"/>
    </xf>
    <xf numFmtId="0" fontId="0" fillId="0" borderId="41" xfId="0" applyBorder="1" applyAlignment="1">
      <alignment horizontal="left" vertical="center" indent="1"/>
    </xf>
    <xf numFmtId="41" fontId="21" fillId="0" borderId="42" xfId="4" applyFont="1" applyBorder="1">
      <alignment vertical="center"/>
    </xf>
    <xf numFmtId="176" fontId="0" fillId="0" borderId="36" xfId="0" applyNumberFormat="1" applyBorder="1">
      <alignment vertical="center"/>
    </xf>
    <xf numFmtId="0" fontId="0" fillId="0" borderId="41" xfId="0" applyBorder="1" applyAlignment="1">
      <alignment horizontal="left" vertical="center" indent="2"/>
    </xf>
    <xf numFmtId="41" fontId="21" fillId="0" borderId="36" xfId="4" applyFont="1" applyBorder="1">
      <alignment vertical="center"/>
    </xf>
    <xf numFmtId="0" fontId="0" fillId="6" borderId="43" xfId="0" applyFill="1" applyBorder="1" applyAlignment="1">
      <alignment horizontal="left" vertical="center" indent="1"/>
    </xf>
    <xf numFmtId="41" fontId="21" fillId="6" borderId="44" xfId="4" applyFont="1" applyFill="1" applyBorder="1">
      <alignment vertical="center"/>
    </xf>
    <xf numFmtId="41" fontId="21" fillId="6" borderId="37" xfId="4" applyFont="1" applyFill="1" applyBorder="1">
      <alignment vertical="center"/>
    </xf>
    <xf numFmtId="0" fontId="0" fillId="0" borderId="45" xfId="0" applyBorder="1" applyAlignment="1">
      <alignment horizontal="left" vertical="center" wrapText="1" indent="1"/>
    </xf>
    <xf numFmtId="41" fontId="21" fillId="0" borderId="46" xfId="4" applyFont="1" applyBorder="1">
      <alignment vertical="center"/>
    </xf>
    <xf numFmtId="41" fontId="21" fillId="0" borderId="46" xfId="4" applyFont="1" applyBorder="1" applyAlignment="1">
      <alignment horizontal="center" vertical="center" wrapText="1"/>
    </xf>
    <xf numFmtId="176" fontId="0" fillId="0" borderId="39" xfId="0" applyNumberFormat="1" applyBorder="1">
      <alignment vertical="center"/>
    </xf>
    <xf numFmtId="0" fontId="0" fillId="6" borderId="47" xfId="0" applyFill="1" applyBorder="1" applyAlignment="1">
      <alignment horizontal="left" vertical="center" indent="1"/>
    </xf>
    <xf numFmtId="41" fontId="21" fillId="6" borderId="48" xfId="4" applyFont="1" applyFill="1" applyBorder="1">
      <alignment vertical="center"/>
    </xf>
    <xf numFmtId="176" fontId="0" fillId="6" borderId="35" xfId="0" applyNumberFormat="1" applyFill="1" applyBorder="1">
      <alignment vertical="center"/>
    </xf>
    <xf numFmtId="0" fontId="20" fillId="5" borderId="49" xfId="0" applyFont="1" applyFill="1" applyBorder="1" applyAlignment="1">
      <alignment horizontal="left" vertical="center"/>
    </xf>
    <xf numFmtId="41" fontId="20" fillId="5" borderId="50" xfId="4" applyFont="1" applyFill="1" applyBorder="1">
      <alignment vertical="center"/>
    </xf>
    <xf numFmtId="176" fontId="20" fillId="5" borderId="51" xfId="0" applyNumberFormat="1" applyFont="1" applyFill="1" applyBorder="1">
      <alignment vertical="center"/>
    </xf>
    <xf numFmtId="41" fontId="20" fillId="5" borderId="51" xfId="4" applyFont="1" applyFill="1" applyBorder="1">
      <alignment vertical="center"/>
    </xf>
    <xf numFmtId="41" fontId="25" fillId="5" borderId="12" xfId="0" applyNumberFormat="1" applyFont="1" applyFill="1" applyBorder="1" applyAlignment="1">
      <alignment horizontal="center" vertical="center"/>
    </xf>
    <xf numFmtId="41" fontId="25" fillId="5" borderId="3" xfId="0" applyNumberFormat="1" applyFont="1" applyFill="1" applyBorder="1" applyAlignment="1">
      <alignment horizontal="center" vertical="center"/>
    </xf>
    <xf numFmtId="3" fontId="17" fillId="0" borderId="33" xfId="0" applyNumberFormat="1" applyFont="1" applyFill="1" applyBorder="1" applyAlignment="1">
      <alignment horizontal="right" vertical="center" wrapText="1"/>
    </xf>
    <xf numFmtId="0" fontId="0" fillId="0" borderId="14" xfId="0" applyBorder="1">
      <alignment vertical="center"/>
    </xf>
    <xf numFmtId="41" fontId="0" fillId="0" borderId="14" xfId="4" applyFont="1" applyBorder="1">
      <alignment vertical="center"/>
    </xf>
    <xf numFmtId="43" fontId="0" fillId="0" borderId="14" xfId="4" applyNumberFormat="1" applyFont="1" applyBorder="1">
      <alignment vertical="center"/>
    </xf>
    <xf numFmtId="41" fontId="21" fillId="4" borderId="14" xfId="4" applyFont="1" applyFill="1" applyBorder="1">
      <alignment vertical="center"/>
    </xf>
    <xf numFmtId="41" fontId="21" fillId="3" borderId="14" xfId="4" applyFont="1" applyFill="1" applyBorder="1">
      <alignment vertical="center"/>
    </xf>
    <xf numFmtId="41" fontId="21" fillId="7" borderId="14" xfId="4" applyFont="1" applyFill="1" applyBorder="1">
      <alignment vertical="center"/>
    </xf>
    <xf numFmtId="0" fontId="0" fillId="3" borderId="14" xfId="0" applyFill="1" applyBorder="1">
      <alignment vertical="center"/>
    </xf>
    <xf numFmtId="177" fontId="17" fillId="0" borderId="32" xfId="0" applyNumberFormat="1" applyFont="1" applyFill="1" applyBorder="1" applyAlignment="1">
      <alignment horizontal="center" vertical="center" wrapText="1"/>
    </xf>
    <xf numFmtId="177" fontId="19" fillId="0" borderId="55" xfId="0" applyNumberFormat="1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justify" vertical="center" wrapText="1"/>
    </xf>
    <xf numFmtId="0" fontId="17" fillId="0" borderId="37" xfId="0" applyFont="1" applyFill="1" applyBorder="1" applyAlignment="1">
      <alignment horizontal="justify" vertical="center" wrapText="1"/>
    </xf>
    <xf numFmtId="0" fontId="24" fillId="5" borderId="16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41" fontId="24" fillId="0" borderId="14" xfId="4" applyFont="1" applyFill="1" applyBorder="1">
      <alignment vertical="center"/>
    </xf>
    <xf numFmtId="0" fontId="24" fillId="0" borderId="20" xfId="0" applyFont="1" applyFill="1" applyBorder="1">
      <alignment vertical="center"/>
    </xf>
    <xf numFmtId="0" fontId="24" fillId="8" borderId="21" xfId="0" applyFont="1" applyFill="1" applyBorder="1" applyAlignment="1">
      <alignment horizontal="left" vertical="center"/>
    </xf>
    <xf numFmtId="41" fontId="24" fillId="8" borderId="22" xfId="4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left" vertical="center"/>
    </xf>
    <xf numFmtId="41" fontId="14" fillId="0" borderId="25" xfId="4" applyFont="1" applyBorder="1">
      <alignment vertical="center"/>
    </xf>
    <xf numFmtId="0" fontId="14" fillId="0" borderId="26" xfId="0" applyFont="1" applyBorder="1">
      <alignment vertical="center"/>
    </xf>
    <xf numFmtId="0" fontId="14" fillId="0" borderId="19" xfId="0" applyFont="1" applyBorder="1" applyAlignment="1">
      <alignment horizontal="left" vertical="center"/>
    </xf>
    <xf numFmtId="41" fontId="14" fillId="0" borderId="14" xfId="4" applyFont="1" applyBorder="1">
      <alignment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24" fillId="8" borderId="19" xfId="0" applyFont="1" applyFill="1" applyBorder="1" applyAlignment="1">
      <alignment horizontal="left" vertical="center"/>
    </xf>
    <xf numFmtId="41" fontId="24" fillId="8" borderId="14" xfId="4" applyFont="1" applyFill="1" applyBorder="1">
      <alignment vertical="center"/>
    </xf>
    <xf numFmtId="0" fontId="24" fillId="8" borderId="20" xfId="0" applyFont="1" applyFill="1" applyBorder="1">
      <alignment vertical="center"/>
    </xf>
    <xf numFmtId="0" fontId="14" fillId="0" borderId="19" xfId="0" applyFont="1" applyFill="1" applyBorder="1" applyAlignment="1">
      <alignment horizontal="left" vertical="center"/>
    </xf>
    <xf numFmtId="41" fontId="14" fillId="0" borderId="14" xfId="4" applyFont="1" applyFill="1" applyBorder="1">
      <alignment vertical="center"/>
    </xf>
    <xf numFmtId="0" fontId="14" fillId="0" borderId="20" xfId="0" applyFont="1" applyFill="1" applyBorder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24" fillId="8" borderId="27" xfId="0" applyFont="1" applyFill="1" applyBorder="1">
      <alignment vertical="center"/>
    </xf>
    <xf numFmtId="41" fontId="24" fillId="8" borderId="28" xfId="0" applyNumberFormat="1" applyFont="1" applyFill="1" applyBorder="1">
      <alignment vertical="center"/>
    </xf>
    <xf numFmtId="0" fontId="24" fillId="8" borderId="29" xfId="0" applyFont="1" applyFill="1" applyBorder="1">
      <alignment vertical="center"/>
    </xf>
    <xf numFmtId="0" fontId="24" fillId="5" borderId="17" xfId="0" applyFont="1" applyFill="1" applyBorder="1" applyAlignment="1">
      <alignment horizontal="right" vertical="center"/>
    </xf>
    <xf numFmtId="176" fontId="24" fillId="0" borderId="14" xfId="4" applyNumberFormat="1" applyFont="1" applyFill="1" applyBorder="1" applyAlignment="1">
      <alignment horizontal="right" vertical="center"/>
    </xf>
    <xf numFmtId="176" fontId="24" fillId="8" borderId="22" xfId="0" applyNumberFormat="1" applyFont="1" applyFill="1" applyBorder="1" applyAlignment="1">
      <alignment horizontal="right" vertical="center"/>
    </xf>
    <xf numFmtId="176" fontId="14" fillId="0" borderId="25" xfId="0" applyNumberFormat="1" applyFont="1" applyBorder="1" applyAlignment="1">
      <alignment horizontal="right" vertical="center"/>
    </xf>
    <xf numFmtId="176" fontId="14" fillId="0" borderId="14" xfId="0" applyNumberFormat="1" applyFont="1" applyBorder="1" applyAlignment="1">
      <alignment horizontal="right" vertical="center"/>
    </xf>
    <xf numFmtId="176" fontId="24" fillId="8" borderId="14" xfId="4" applyNumberFormat="1" applyFont="1" applyFill="1" applyBorder="1" applyAlignment="1">
      <alignment horizontal="right" vertical="center"/>
    </xf>
    <xf numFmtId="176" fontId="14" fillId="0" borderId="14" xfId="4" applyNumberFormat="1" applyFont="1" applyBorder="1" applyAlignment="1">
      <alignment horizontal="right" vertical="center"/>
    </xf>
    <xf numFmtId="176" fontId="24" fillId="8" borderId="14" xfId="0" applyNumberFormat="1" applyFont="1" applyFill="1" applyBorder="1" applyAlignment="1">
      <alignment horizontal="right" vertical="center"/>
    </xf>
    <xf numFmtId="176" fontId="14" fillId="0" borderId="14" xfId="4" applyNumberFormat="1" applyFont="1" applyFill="1" applyBorder="1" applyAlignment="1">
      <alignment horizontal="right" vertical="center"/>
    </xf>
    <xf numFmtId="41" fontId="14" fillId="0" borderId="14" xfId="4" applyFont="1" applyFill="1" applyBorder="1" applyAlignment="1">
      <alignment horizontal="right" vertical="center"/>
    </xf>
    <xf numFmtId="176" fontId="24" fillId="8" borderId="28" xfId="0" applyNumberFormat="1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center" vertical="center" wrapText="1"/>
    </xf>
    <xf numFmtId="0" fontId="29" fillId="0" borderId="0" xfId="7" applyFont="1">
      <alignment vertical="center"/>
    </xf>
    <xf numFmtId="0" fontId="30" fillId="9" borderId="0" xfId="7" applyFont="1" applyFill="1" applyAlignment="1">
      <alignment horizontal="left" vertical="center"/>
    </xf>
    <xf numFmtId="0" fontId="31" fillId="9" borderId="0" xfId="7" applyFont="1" applyFill="1">
      <alignment vertical="center"/>
    </xf>
    <xf numFmtId="41" fontId="32" fillId="9" borderId="0" xfId="8" applyFont="1" applyFill="1" applyBorder="1" applyAlignment="1">
      <alignment horizontal="center" vertical="center" wrapText="1"/>
    </xf>
    <xf numFmtId="41" fontId="31" fillId="9" borderId="0" xfId="8" applyFont="1" applyFill="1" applyBorder="1" applyAlignment="1">
      <alignment vertical="center"/>
    </xf>
    <xf numFmtId="41" fontId="31" fillId="9" borderId="0" xfId="8" applyFont="1" applyFill="1" applyAlignment="1">
      <alignment horizontal="right" vertical="center"/>
    </xf>
    <xf numFmtId="41" fontId="31" fillId="9" borderId="0" xfId="7" applyNumberFormat="1" applyFont="1" applyFill="1" applyBorder="1" applyAlignment="1">
      <alignment vertical="center"/>
    </xf>
    <xf numFmtId="0" fontId="31" fillId="9" borderId="0" xfId="7" applyFont="1" applyFill="1" applyBorder="1" applyAlignment="1">
      <alignment vertical="center"/>
    </xf>
    <xf numFmtId="0" fontId="10" fillId="0" borderId="0" xfId="7">
      <alignment vertical="center"/>
    </xf>
    <xf numFmtId="41" fontId="31" fillId="9" borderId="0" xfId="8" applyFont="1" applyFill="1" applyAlignment="1">
      <alignment vertical="center"/>
    </xf>
    <xf numFmtId="0" fontId="31" fillId="9" borderId="0" xfId="7" applyFont="1" applyFill="1" applyBorder="1" applyAlignment="1">
      <alignment horizontal="right"/>
    </xf>
    <xf numFmtId="41" fontId="31" fillId="9" borderId="0" xfId="8" applyFont="1" applyFill="1" applyBorder="1" applyAlignment="1">
      <alignment horizontal="right"/>
    </xf>
    <xf numFmtId="0" fontId="31" fillId="0" borderId="0" xfId="7" applyFont="1">
      <alignment vertical="center"/>
    </xf>
    <xf numFmtId="41" fontId="32" fillId="10" borderId="71" xfId="8" applyFont="1" applyFill="1" applyBorder="1" applyAlignment="1">
      <alignment horizontal="center" vertical="center"/>
    </xf>
    <xf numFmtId="41" fontId="32" fillId="9" borderId="78" xfId="8" applyFont="1" applyFill="1" applyBorder="1" applyAlignment="1">
      <alignment horizontal="center" vertical="center"/>
    </xf>
    <xf numFmtId="0" fontId="32" fillId="9" borderId="79" xfId="7" applyFont="1" applyFill="1" applyBorder="1" applyAlignment="1">
      <alignment horizontal="center" vertical="center"/>
    </xf>
    <xf numFmtId="0" fontId="32" fillId="9" borderId="80" xfId="7" applyFont="1" applyFill="1" applyBorder="1" applyAlignment="1">
      <alignment horizontal="center" vertical="center"/>
    </xf>
    <xf numFmtId="41" fontId="32" fillId="9" borderId="81" xfId="8" applyFont="1" applyFill="1" applyBorder="1" applyAlignment="1">
      <alignment horizontal="center" vertical="center"/>
    </xf>
    <xf numFmtId="0" fontId="35" fillId="9" borderId="82" xfId="7" applyFont="1" applyFill="1" applyBorder="1" applyAlignment="1">
      <alignment vertical="center" wrapText="1"/>
    </xf>
    <xf numFmtId="41" fontId="35" fillId="9" borderId="85" xfId="8" applyFont="1" applyFill="1" applyBorder="1" applyAlignment="1">
      <alignment horizontal="center" vertical="center"/>
    </xf>
    <xf numFmtId="0" fontId="35" fillId="9" borderId="86" xfId="7" applyFont="1" applyFill="1" applyBorder="1" applyAlignment="1">
      <alignment horizontal="center" vertical="center"/>
    </xf>
    <xf numFmtId="0" fontId="35" fillId="9" borderId="87" xfId="7" applyFont="1" applyFill="1" applyBorder="1" applyAlignment="1">
      <alignment horizontal="center" vertical="center"/>
    </xf>
    <xf numFmtId="41" fontId="35" fillId="9" borderId="88" xfId="8" applyFont="1" applyFill="1" applyBorder="1" applyAlignment="1">
      <alignment horizontal="center" vertical="center"/>
    </xf>
    <xf numFmtId="0" fontId="35" fillId="9" borderId="89" xfId="7" applyFont="1" applyFill="1" applyBorder="1" applyAlignment="1">
      <alignment vertical="center" wrapText="1"/>
    </xf>
    <xf numFmtId="0" fontId="35" fillId="9" borderId="90" xfId="7" applyFont="1" applyFill="1" applyBorder="1" applyAlignment="1">
      <alignment vertical="center" wrapText="1"/>
    </xf>
    <xf numFmtId="0" fontId="35" fillId="9" borderId="31" xfId="7" applyFont="1" applyFill="1" applyBorder="1" applyAlignment="1">
      <alignment vertical="center" wrapText="1"/>
    </xf>
    <xf numFmtId="41" fontId="35" fillId="9" borderId="91" xfId="8" applyFont="1" applyFill="1" applyBorder="1" applyAlignment="1">
      <alignment vertical="center"/>
    </xf>
    <xf numFmtId="0" fontId="35" fillId="9" borderId="92" xfId="7" applyFont="1" applyFill="1" applyBorder="1" applyAlignment="1">
      <alignment horizontal="left" vertical="center"/>
    </xf>
    <xf numFmtId="0" fontId="35" fillId="9" borderId="56" xfId="7" applyFont="1" applyFill="1" applyBorder="1" applyAlignment="1">
      <alignment horizontal="left" vertical="center"/>
    </xf>
    <xf numFmtId="0" fontId="35" fillId="9" borderId="65" xfId="7" applyFont="1" applyFill="1" applyBorder="1" applyAlignment="1">
      <alignment horizontal="left" vertical="center" wrapText="1"/>
    </xf>
    <xf numFmtId="0" fontId="35" fillId="9" borderId="66" xfId="7" applyFont="1" applyFill="1" applyBorder="1" applyAlignment="1">
      <alignment vertical="center"/>
    </xf>
    <xf numFmtId="41" fontId="35" fillId="9" borderId="93" xfId="8" applyFont="1" applyFill="1" applyBorder="1" applyAlignment="1">
      <alignment vertical="center"/>
    </xf>
    <xf numFmtId="41" fontId="0" fillId="0" borderId="0" xfId="8" applyFont="1">
      <alignment vertical="center"/>
    </xf>
    <xf numFmtId="0" fontId="35" fillId="9" borderId="94" xfId="7" applyFont="1" applyFill="1" applyBorder="1" applyAlignment="1">
      <alignment horizontal="left" vertical="center" wrapText="1"/>
    </xf>
    <xf numFmtId="180" fontId="35" fillId="9" borderId="95" xfId="8" applyNumberFormat="1" applyFont="1" applyFill="1" applyBorder="1" applyAlignment="1">
      <alignment horizontal="right" vertical="center"/>
    </xf>
    <xf numFmtId="41" fontId="35" fillId="9" borderId="95" xfId="8" applyFont="1" applyFill="1" applyBorder="1" applyAlignment="1">
      <alignment horizontal="center" vertical="center"/>
    </xf>
    <xf numFmtId="0" fontId="35" fillId="9" borderId="96" xfId="7" applyFont="1" applyFill="1" applyBorder="1" applyAlignment="1">
      <alignment horizontal="left" vertical="center" wrapText="1"/>
    </xf>
    <xf numFmtId="41" fontId="35" fillId="9" borderId="97" xfId="8" applyFont="1" applyFill="1" applyBorder="1" applyAlignment="1">
      <alignment horizontal="center" vertical="center"/>
    </xf>
    <xf numFmtId="180" fontId="35" fillId="9" borderId="97" xfId="8" applyNumberFormat="1" applyFont="1" applyFill="1" applyBorder="1" applyAlignment="1">
      <alignment horizontal="right" vertical="center"/>
    </xf>
    <xf numFmtId="0" fontId="35" fillId="9" borderId="98" xfId="7" applyFont="1" applyFill="1" applyBorder="1" applyAlignment="1">
      <alignment horizontal="left" vertical="center"/>
    </xf>
    <xf numFmtId="0" fontId="35" fillId="9" borderId="99" xfId="7" applyFont="1" applyFill="1" applyBorder="1" applyAlignment="1">
      <alignment horizontal="left" vertical="center"/>
    </xf>
    <xf numFmtId="0" fontId="35" fillId="9" borderId="99" xfId="7" applyFont="1" applyFill="1" applyBorder="1" applyAlignment="1">
      <alignment horizontal="center" vertical="center"/>
    </xf>
    <xf numFmtId="41" fontId="35" fillId="9" borderId="100" xfId="8" applyFont="1" applyFill="1" applyBorder="1" applyAlignment="1">
      <alignment horizontal="left" vertical="center"/>
    </xf>
    <xf numFmtId="0" fontId="35" fillId="9" borderId="0" xfId="7" applyFont="1" applyFill="1" applyBorder="1" applyAlignment="1">
      <alignment horizontal="left" vertical="center"/>
    </xf>
    <xf numFmtId="41" fontId="0" fillId="0" borderId="0" xfId="8" applyFont="1" applyAlignment="1">
      <alignment vertical="center"/>
    </xf>
    <xf numFmtId="41" fontId="0" fillId="0" borderId="0" xfId="8" applyFont="1" applyAlignment="1">
      <alignment horizontal="right" vertical="center"/>
    </xf>
    <xf numFmtId="0" fontId="10" fillId="0" borderId="0" xfId="7" applyBorder="1" applyAlignment="1">
      <alignment vertical="center"/>
    </xf>
    <xf numFmtId="41" fontId="0" fillId="0" borderId="0" xfId="8" applyFont="1" applyBorder="1" applyAlignment="1">
      <alignment vertical="center"/>
    </xf>
    <xf numFmtId="179" fontId="0" fillId="0" borderId="0" xfId="1" applyNumberFormat="1" applyFont="1" applyAlignment="1">
      <alignment horizontal="center" vertical="center"/>
    </xf>
    <xf numFmtId="41" fontId="39" fillId="3" borderId="0" xfId="8" applyFont="1" applyFill="1">
      <alignment vertical="center"/>
    </xf>
    <xf numFmtId="182" fontId="31" fillId="9" borderId="0" xfId="7" applyNumberFormat="1" applyFont="1" applyFill="1" applyAlignment="1">
      <alignment vertical="center"/>
    </xf>
    <xf numFmtId="0" fontId="31" fillId="9" borderId="0" xfId="7" applyFont="1" applyFill="1" applyAlignment="1">
      <alignment vertical="center"/>
    </xf>
    <xf numFmtId="0" fontId="10" fillId="9" borderId="0" xfId="7" applyFill="1">
      <alignment vertical="center"/>
    </xf>
    <xf numFmtId="0" fontId="40" fillId="0" borderId="7" xfId="7" applyFont="1" applyBorder="1" applyAlignment="1">
      <alignment vertical="center"/>
    </xf>
    <xf numFmtId="0" fontId="31" fillId="9" borderId="0" xfId="7" applyFont="1" applyFill="1" applyAlignment="1">
      <alignment vertical="center" shrinkToFit="1"/>
    </xf>
    <xf numFmtId="0" fontId="31" fillId="9" borderId="0" xfId="7" applyFont="1" applyFill="1" applyAlignment="1">
      <alignment horizontal="center" vertical="center" shrinkToFit="1"/>
    </xf>
    <xf numFmtId="41" fontId="31" fillId="9" borderId="0" xfId="8" applyFont="1" applyFill="1" applyBorder="1" applyAlignment="1">
      <alignment horizontal="center" vertical="center"/>
    </xf>
    <xf numFmtId="41" fontId="31" fillId="9" borderId="0" xfId="8" applyFont="1" applyFill="1" applyAlignment="1">
      <alignment horizontal="center" vertical="center"/>
    </xf>
    <xf numFmtId="182" fontId="31" fillId="9" borderId="0" xfId="8" applyNumberFormat="1" applyFont="1" applyFill="1" applyAlignment="1">
      <alignment horizontal="right" vertical="center"/>
    </xf>
    <xf numFmtId="41" fontId="31" fillId="9" borderId="0" xfId="8" applyFont="1" applyFill="1">
      <alignment vertical="center"/>
    </xf>
    <xf numFmtId="41" fontId="31" fillId="9" borderId="0" xfId="8" applyFont="1" applyFill="1" applyAlignment="1">
      <alignment horizontal="center"/>
    </xf>
    <xf numFmtId="41" fontId="26" fillId="9" borderId="0" xfId="8" applyFont="1" applyFill="1">
      <alignment vertical="center"/>
    </xf>
    <xf numFmtId="0" fontId="33" fillId="10" borderId="123" xfId="7" applyFont="1" applyFill="1" applyBorder="1" applyAlignment="1">
      <alignment horizontal="center" vertical="center"/>
    </xf>
    <xf numFmtId="0" fontId="32" fillId="10" borderId="126" xfId="7" applyFont="1" applyFill="1" applyBorder="1" applyAlignment="1">
      <alignment horizontal="center" vertical="center"/>
    </xf>
    <xf numFmtId="0" fontId="32" fillId="10" borderId="127" xfId="7" applyFont="1" applyFill="1" applyBorder="1" applyAlignment="1">
      <alignment horizontal="center" vertical="center"/>
    </xf>
    <xf numFmtId="0" fontId="41" fillId="10" borderId="127" xfId="7" applyFont="1" applyFill="1" applyBorder="1" applyAlignment="1">
      <alignment horizontal="center" vertical="center" wrapText="1"/>
    </xf>
    <xf numFmtId="0" fontId="41" fillId="10" borderId="128" xfId="7" applyFont="1" applyFill="1" applyBorder="1" applyAlignment="1">
      <alignment horizontal="center" vertical="center" wrapText="1"/>
    </xf>
    <xf numFmtId="0" fontId="32" fillId="10" borderId="129" xfId="7" applyFont="1" applyFill="1" applyBorder="1" applyAlignment="1">
      <alignment horizontal="left" vertical="center" shrinkToFit="1"/>
    </xf>
    <xf numFmtId="0" fontId="32" fillId="10" borderId="130" xfId="7" applyFont="1" applyFill="1" applyBorder="1" applyAlignment="1">
      <alignment horizontal="center" vertical="center" shrinkToFit="1"/>
    </xf>
    <xf numFmtId="41" fontId="32" fillId="10" borderId="131" xfId="8" applyFont="1" applyFill="1" applyBorder="1" applyAlignment="1">
      <alignment horizontal="center" vertical="center" wrapText="1"/>
    </xf>
    <xf numFmtId="41" fontId="32" fillId="10" borderId="132" xfId="8" applyFont="1" applyFill="1" applyBorder="1" applyAlignment="1">
      <alignment horizontal="center" vertical="center" wrapText="1"/>
    </xf>
    <xf numFmtId="0" fontId="32" fillId="9" borderId="133" xfId="7" applyFont="1" applyFill="1" applyBorder="1" applyAlignment="1">
      <alignment horizontal="center" vertical="center"/>
    </xf>
    <xf numFmtId="41" fontId="32" fillId="9" borderId="131" xfId="8" applyFont="1" applyFill="1" applyBorder="1" applyAlignment="1">
      <alignment horizontal="center" vertical="center" wrapText="1"/>
    </xf>
    <xf numFmtId="182" fontId="32" fillId="9" borderId="136" xfId="8" applyNumberFormat="1" applyFont="1" applyFill="1" applyBorder="1" applyAlignment="1">
      <alignment horizontal="right" vertical="center" wrapText="1"/>
    </xf>
    <xf numFmtId="0" fontId="32" fillId="9" borderId="133" xfId="7" applyFont="1" applyFill="1" applyBorder="1" applyAlignment="1">
      <alignment horizontal="center" vertical="center" wrapText="1"/>
    </xf>
    <xf numFmtId="0" fontId="32" fillId="9" borderId="128" xfId="7" applyFont="1" applyFill="1" applyBorder="1" applyAlignment="1">
      <alignment horizontal="center" vertical="center" wrapText="1"/>
    </xf>
    <xf numFmtId="0" fontId="32" fillId="9" borderId="134" xfId="7" applyFont="1" applyFill="1" applyBorder="1" applyAlignment="1">
      <alignment horizontal="center" vertical="center" wrapText="1"/>
    </xf>
    <xf numFmtId="41" fontId="35" fillId="9" borderId="131" xfId="8" applyFont="1" applyFill="1" applyBorder="1" applyAlignment="1">
      <alignment horizontal="center" vertical="center" wrapText="1"/>
    </xf>
    <xf numFmtId="0" fontId="35" fillId="9" borderId="128" xfId="7" applyFont="1" applyFill="1" applyBorder="1" applyAlignment="1">
      <alignment horizontal="center" vertical="center"/>
    </xf>
    <xf numFmtId="41" fontId="35" fillId="9" borderId="129" xfId="8" applyFont="1" applyFill="1" applyBorder="1" applyAlignment="1">
      <alignment horizontal="center" vertical="center" wrapText="1"/>
    </xf>
    <xf numFmtId="182" fontId="35" fillId="9" borderId="78" xfId="8" applyNumberFormat="1" applyFont="1" applyFill="1" applyBorder="1" applyAlignment="1">
      <alignment horizontal="right" vertical="center"/>
    </xf>
    <xf numFmtId="41" fontId="35" fillId="9" borderId="133" xfId="8" applyFont="1" applyFill="1" applyBorder="1" applyAlignment="1">
      <alignment horizontal="center" vertical="center"/>
    </xf>
    <xf numFmtId="41" fontId="35" fillId="9" borderId="128" xfId="8" applyFont="1" applyFill="1" applyBorder="1" applyAlignment="1">
      <alignment horizontal="center" vertical="center" wrapText="1"/>
    </xf>
    <xf numFmtId="41" fontId="35" fillId="9" borderId="134" xfId="8" applyFont="1" applyFill="1" applyBorder="1" applyAlignment="1">
      <alignment horizontal="center" vertical="center" wrapText="1"/>
    </xf>
    <xf numFmtId="0" fontId="35" fillId="9" borderId="146" xfId="7" applyFont="1" applyFill="1" applyBorder="1" applyAlignment="1">
      <alignment vertical="center"/>
    </xf>
    <xf numFmtId="182" fontId="35" fillId="9" borderId="127" xfId="8" applyNumberFormat="1" applyFont="1" applyFill="1" applyBorder="1" applyAlignment="1">
      <alignment horizontal="right" vertical="center" wrapText="1"/>
    </xf>
    <xf numFmtId="0" fontId="35" fillId="9" borderId="147" xfId="7" applyFont="1" applyFill="1" applyBorder="1" applyAlignment="1">
      <alignment vertical="center"/>
    </xf>
    <xf numFmtId="0" fontId="35" fillId="9" borderId="132" xfId="7" applyFont="1" applyFill="1" applyBorder="1" applyAlignment="1">
      <alignment vertical="center"/>
    </xf>
    <xf numFmtId="0" fontId="35" fillId="9" borderId="136" xfId="7" applyFont="1" applyFill="1" applyBorder="1" applyAlignment="1">
      <alignment horizontal="center" vertical="center"/>
    </xf>
    <xf numFmtId="182" fontId="35" fillId="9" borderId="132" xfId="8" applyNumberFormat="1" applyFont="1" applyFill="1" applyBorder="1" applyAlignment="1">
      <alignment horizontal="right" vertical="center" wrapText="1"/>
    </xf>
    <xf numFmtId="41" fontId="35" fillId="9" borderId="130" xfId="8" applyFont="1" applyFill="1" applyBorder="1" applyAlignment="1">
      <alignment horizontal="center" vertical="center"/>
    </xf>
    <xf numFmtId="41" fontId="35" fillId="9" borderId="136" xfId="8" applyFont="1" applyFill="1" applyBorder="1" applyAlignment="1">
      <alignment horizontal="center" vertical="center" wrapText="1"/>
    </xf>
    <xf numFmtId="41" fontId="35" fillId="9" borderId="137" xfId="8" applyFont="1" applyFill="1" applyBorder="1" applyAlignment="1">
      <alignment horizontal="center" vertical="center" wrapText="1"/>
    </xf>
    <xf numFmtId="0" fontId="35" fillId="9" borderId="139" xfId="7" applyFont="1" applyFill="1" applyBorder="1" applyAlignment="1">
      <alignment vertical="center"/>
    </xf>
    <xf numFmtId="0" fontId="35" fillId="9" borderId="129" xfId="7" applyFont="1" applyFill="1" applyBorder="1" applyAlignment="1">
      <alignment horizontal="left" vertical="center" shrinkToFit="1"/>
    </xf>
    <xf numFmtId="0" fontId="35" fillId="9" borderId="130" xfId="7" applyFont="1" applyFill="1" applyBorder="1" applyAlignment="1">
      <alignment horizontal="center" vertical="center" shrinkToFit="1"/>
    </xf>
    <xf numFmtId="0" fontId="35" fillId="9" borderId="148" xfId="7" applyFont="1" applyFill="1" applyBorder="1" applyAlignment="1">
      <alignment vertical="center"/>
    </xf>
    <xf numFmtId="0" fontId="35" fillId="9" borderId="149" xfId="7" applyFont="1" applyFill="1" applyBorder="1" applyAlignment="1">
      <alignment horizontal="left" vertical="center" shrinkToFit="1"/>
    </xf>
    <xf numFmtId="0" fontId="35" fillId="9" borderId="150" xfId="7" applyFont="1" applyFill="1" applyBorder="1" applyAlignment="1">
      <alignment horizontal="center" vertical="center" shrinkToFit="1"/>
    </xf>
    <xf numFmtId="41" fontId="35" fillId="9" borderId="149" xfId="8" applyFont="1" applyFill="1" applyBorder="1" applyAlignment="1">
      <alignment horizontal="center" vertical="center" wrapText="1"/>
    </xf>
    <xf numFmtId="0" fontId="35" fillId="9" borderId="150" xfId="7" applyFont="1" applyFill="1" applyBorder="1" applyAlignment="1">
      <alignment horizontal="left" vertical="center"/>
    </xf>
    <xf numFmtId="41" fontId="35" fillId="9" borderId="148" xfId="8" applyFont="1" applyFill="1" applyBorder="1" applyAlignment="1">
      <alignment vertical="center" wrapText="1"/>
    </xf>
    <xf numFmtId="41" fontId="35" fillId="9" borderId="152" xfId="8" applyFont="1" applyFill="1" applyBorder="1" applyAlignment="1">
      <alignment horizontal="center" vertical="center" wrapText="1"/>
    </xf>
    <xf numFmtId="41" fontId="35" fillId="9" borderId="0" xfId="8" applyFont="1" applyFill="1" applyBorder="1" applyAlignment="1">
      <alignment vertical="center" wrapText="1"/>
    </xf>
    <xf numFmtId="41" fontId="36" fillId="9" borderId="0" xfId="8" applyFont="1" applyFill="1" applyBorder="1" applyAlignment="1">
      <alignment vertical="center" wrapText="1"/>
    </xf>
    <xf numFmtId="41" fontId="35" fillId="9" borderId="103" xfId="8" applyFont="1" applyFill="1" applyBorder="1" applyAlignment="1">
      <alignment horizontal="center" vertical="center" wrapText="1"/>
    </xf>
    <xf numFmtId="0" fontId="43" fillId="9" borderId="140" xfId="7" applyFont="1" applyFill="1" applyBorder="1" applyAlignment="1">
      <alignment horizontal="center" vertical="center" shrinkToFit="1"/>
    </xf>
    <xf numFmtId="41" fontId="43" fillId="9" borderId="138" xfId="8" applyFont="1" applyFill="1" applyBorder="1" applyAlignment="1">
      <alignment horizontal="center" vertical="center" wrapText="1"/>
    </xf>
    <xf numFmtId="0" fontId="35" fillId="9" borderId="142" xfId="7" applyFont="1" applyFill="1" applyBorder="1" applyAlignment="1">
      <alignment horizontal="left" vertical="center" shrinkToFit="1"/>
    </xf>
    <xf numFmtId="182" fontId="35" fillId="9" borderId="144" xfId="8" applyNumberFormat="1" applyFont="1" applyFill="1" applyBorder="1" applyAlignment="1">
      <alignment horizontal="right" vertical="center" wrapText="1"/>
    </xf>
    <xf numFmtId="0" fontId="35" fillId="9" borderId="140" xfId="7" applyFont="1" applyFill="1" applyBorder="1" applyAlignment="1">
      <alignment horizontal="left" vertical="center"/>
    </xf>
    <xf numFmtId="41" fontId="35" fillId="9" borderId="131" xfId="8" applyFont="1" applyFill="1" applyBorder="1" applyAlignment="1">
      <alignment horizontal="center" vertical="center"/>
    </xf>
    <xf numFmtId="0" fontId="35" fillId="9" borderId="150" xfId="7" applyFont="1" applyFill="1" applyBorder="1" applyAlignment="1">
      <alignment vertical="center"/>
    </xf>
    <xf numFmtId="177" fontId="19" fillId="0" borderId="156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justify" vertical="center" wrapText="1"/>
    </xf>
    <xf numFmtId="177" fontId="17" fillId="0" borderId="34" xfId="0" applyNumberFormat="1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justify" vertical="center" wrapText="1"/>
    </xf>
    <xf numFmtId="177" fontId="19" fillId="0" borderId="161" xfId="0" applyNumberFormat="1" applyFont="1" applyFill="1" applyBorder="1" applyAlignment="1">
      <alignment horizontal="center" vertical="center" wrapText="1"/>
    </xf>
    <xf numFmtId="0" fontId="22" fillId="0" borderId="164" xfId="0" applyFont="1" applyFill="1" applyBorder="1" applyAlignment="1">
      <alignment horizontal="center" vertical="center" wrapText="1"/>
    </xf>
    <xf numFmtId="177" fontId="17" fillId="0" borderId="53" xfId="0" applyNumberFormat="1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justify" vertical="center" wrapText="1"/>
    </xf>
    <xf numFmtId="184" fontId="19" fillId="0" borderId="157" xfId="0" applyNumberFormat="1" applyFont="1" applyFill="1" applyBorder="1" applyAlignment="1">
      <alignment horizontal="right" vertical="center" wrapText="1"/>
    </xf>
    <xf numFmtId="184" fontId="19" fillId="0" borderId="162" xfId="0" applyNumberFormat="1" applyFont="1" applyFill="1" applyBorder="1" applyAlignment="1">
      <alignment horizontal="right" vertical="center" wrapText="1"/>
    </xf>
    <xf numFmtId="184" fontId="17" fillId="0" borderId="159" xfId="0" applyNumberFormat="1" applyFont="1" applyFill="1" applyBorder="1" applyAlignment="1">
      <alignment horizontal="right" vertical="center" wrapText="1"/>
    </xf>
    <xf numFmtId="184" fontId="17" fillId="0" borderId="57" xfId="4" applyNumberFormat="1" applyFont="1" applyFill="1" applyBorder="1" applyAlignment="1">
      <alignment horizontal="right" vertical="center" wrapText="1"/>
    </xf>
    <xf numFmtId="184" fontId="17" fillId="0" borderId="57" xfId="0" applyNumberFormat="1" applyFont="1" applyFill="1" applyBorder="1" applyAlignment="1">
      <alignment horizontal="right" vertical="center" wrapText="1"/>
    </xf>
    <xf numFmtId="184" fontId="17" fillId="0" borderId="59" xfId="0" applyNumberFormat="1" applyFont="1" applyFill="1" applyBorder="1" applyAlignment="1">
      <alignment horizontal="right" vertical="center" wrapText="1"/>
    </xf>
    <xf numFmtId="184" fontId="19" fillId="0" borderId="57" xfId="0" applyNumberFormat="1" applyFont="1" applyFill="1" applyBorder="1" applyAlignment="1">
      <alignment horizontal="right" vertical="center" wrapText="1"/>
    </xf>
    <xf numFmtId="184" fontId="19" fillId="0" borderId="61" xfId="0" applyNumberFormat="1" applyFont="1" applyFill="1" applyBorder="1" applyAlignment="1">
      <alignment horizontal="right" vertical="center" wrapText="1"/>
    </xf>
    <xf numFmtId="185" fontId="19" fillId="0" borderId="158" xfId="0" applyNumberFormat="1" applyFont="1" applyFill="1" applyBorder="1" applyAlignment="1">
      <alignment horizontal="center" vertical="center" wrapText="1"/>
    </xf>
    <xf numFmtId="185" fontId="19" fillId="0" borderId="163" xfId="0" applyNumberFormat="1" applyFont="1" applyFill="1" applyBorder="1" applyAlignment="1">
      <alignment horizontal="center" vertical="center" wrapText="1"/>
    </xf>
    <xf numFmtId="185" fontId="17" fillId="0" borderId="160" xfId="0" applyNumberFormat="1" applyFont="1" applyFill="1" applyBorder="1" applyAlignment="1">
      <alignment horizontal="center" vertical="center" wrapText="1"/>
    </xf>
    <xf numFmtId="185" fontId="17" fillId="0" borderId="58" xfId="0" applyNumberFormat="1" applyFont="1" applyFill="1" applyBorder="1" applyAlignment="1">
      <alignment horizontal="center" vertical="center" wrapText="1"/>
    </xf>
    <xf numFmtId="185" fontId="17" fillId="0" borderId="60" xfId="0" applyNumberFormat="1" applyFont="1" applyFill="1" applyBorder="1" applyAlignment="1">
      <alignment horizontal="center" vertical="center" wrapText="1"/>
    </xf>
    <xf numFmtId="185" fontId="19" fillId="0" borderId="62" xfId="0" applyNumberFormat="1" applyFont="1" applyFill="1" applyBorder="1" applyAlignment="1">
      <alignment horizontal="center" vertical="center" wrapText="1"/>
    </xf>
    <xf numFmtId="0" fontId="35" fillId="9" borderId="0" xfId="16" applyFont="1" applyFill="1" applyBorder="1" applyAlignment="1">
      <alignment horizontal="center" vertical="center"/>
    </xf>
    <xf numFmtId="0" fontId="35" fillId="9" borderId="139" xfId="16" applyFont="1" applyFill="1" applyBorder="1" applyAlignment="1">
      <alignment vertical="center"/>
    </xf>
    <xf numFmtId="41" fontId="35" fillId="9" borderId="149" xfId="31" applyFont="1" applyFill="1" applyBorder="1" applyAlignment="1">
      <alignment vertical="center"/>
    </xf>
    <xf numFmtId="41" fontId="35" fillId="9" borderId="148" xfId="31" applyFont="1" applyFill="1" applyBorder="1" applyAlignment="1">
      <alignment horizontal="center" vertical="center" wrapText="1"/>
    </xf>
    <xf numFmtId="41" fontId="35" fillId="9" borderId="152" xfId="31" applyFont="1" applyFill="1" applyBorder="1" applyAlignment="1">
      <alignment vertical="center" wrapText="1"/>
    </xf>
    <xf numFmtId="0" fontId="35" fillId="9" borderId="150" xfId="16" applyFont="1" applyFill="1" applyBorder="1" applyAlignment="1">
      <alignment horizontal="left" vertical="center"/>
    </xf>
    <xf numFmtId="41" fontId="35" fillId="9" borderId="148" xfId="31" applyFont="1" applyFill="1" applyBorder="1" applyAlignment="1">
      <alignment vertical="center" wrapText="1"/>
    </xf>
    <xf numFmtId="0" fontId="35" fillId="9" borderId="169" xfId="16" applyFont="1" applyFill="1" applyBorder="1" applyAlignment="1">
      <alignment horizontal="left" vertical="center"/>
    </xf>
    <xf numFmtId="41" fontId="35" fillId="9" borderId="168" xfId="31" applyFont="1" applyFill="1" applyBorder="1" applyAlignment="1">
      <alignment vertical="center" wrapText="1"/>
    </xf>
    <xf numFmtId="41" fontId="35" fillId="9" borderId="170" xfId="31" applyFont="1" applyFill="1" applyBorder="1" applyAlignment="1">
      <alignment vertical="center" wrapText="1"/>
    </xf>
    <xf numFmtId="0" fontId="31" fillId="9" borderId="0" xfId="16" applyFont="1" applyFill="1" applyBorder="1">
      <alignment vertical="center"/>
    </xf>
    <xf numFmtId="0" fontId="35" fillId="9" borderId="140" xfId="16" applyFont="1" applyFill="1" applyBorder="1" applyAlignment="1">
      <alignment horizontal="left" vertical="center"/>
    </xf>
    <xf numFmtId="0" fontId="26" fillId="9" borderId="0" xfId="16" applyFont="1" applyFill="1" applyBorder="1">
      <alignment vertical="center"/>
    </xf>
    <xf numFmtId="0" fontId="35" fillId="9" borderId="174" xfId="16" applyFont="1" applyFill="1" applyBorder="1" applyAlignment="1">
      <alignment horizontal="left" vertical="center"/>
    </xf>
    <xf numFmtId="0" fontId="35" fillId="9" borderId="142" xfId="16" applyFont="1" applyFill="1" applyBorder="1" applyAlignment="1">
      <alignment horizontal="left" vertical="center" shrinkToFit="1"/>
    </xf>
    <xf numFmtId="186" fontId="35" fillId="9" borderId="166" xfId="31" applyNumberFormat="1" applyFont="1" applyFill="1" applyBorder="1" applyAlignment="1">
      <alignment vertical="center"/>
    </xf>
    <xf numFmtId="0" fontId="35" fillId="9" borderId="150" xfId="16" applyFont="1" applyFill="1" applyBorder="1" applyAlignment="1">
      <alignment horizontal="left" vertical="center" shrinkToFit="1"/>
    </xf>
    <xf numFmtId="41" fontId="42" fillId="9" borderId="167" xfId="31" applyFont="1" applyFill="1" applyBorder="1" applyAlignment="1">
      <alignment vertical="center"/>
    </xf>
    <xf numFmtId="0" fontId="42" fillId="9" borderId="150" xfId="16" applyFont="1" applyFill="1" applyBorder="1" applyAlignment="1">
      <alignment horizontal="center" vertical="center" shrinkToFit="1"/>
    </xf>
    <xf numFmtId="0" fontId="42" fillId="9" borderId="169" xfId="16" applyFont="1" applyFill="1" applyBorder="1" applyAlignment="1">
      <alignment horizontal="center" vertical="center" shrinkToFit="1"/>
    </xf>
    <xf numFmtId="0" fontId="26" fillId="9" borderId="168" xfId="16" applyFont="1" applyFill="1" applyBorder="1">
      <alignment vertical="center"/>
    </xf>
    <xf numFmtId="41" fontId="35" fillId="9" borderId="168" xfId="31" applyFont="1" applyFill="1" applyBorder="1" applyAlignment="1">
      <alignment horizontal="center" vertical="center" wrapText="1"/>
    </xf>
    <xf numFmtId="0" fontId="35" fillId="9" borderId="143" xfId="16" applyFont="1" applyFill="1" applyBorder="1" applyAlignment="1">
      <alignment horizontal="left" vertical="center" shrinkToFit="1"/>
    </xf>
    <xf numFmtId="0" fontId="35" fillId="9" borderId="141" xfId="16" applyFont="1" applyFill="1" applyBorder="1" applyAlignment="1">
      <alignment horizontal="left" vertical="center" shrinkToFit="1"/>
    </xf>
    <xf numFmtId="0" fontId="35" fillId="9" borderId="148" xfId="16" applyFont="1" applyFill="1" applyBorder="1" applyAlignment="1">
      <alignment horizontal="left" vertical="center" shrinkToFit="1"/>
    </xf>
    <xf numFmtId="0" fontId="35" fillId="9" borderId="149" xfId="16" applyFont="1" applyFill="1" applyBorder="1" applyAlignment="1">
      <alignment horizontal="left" vertical="center" shrinkToFit="1"/>
    </xf>
    <xf numFmtId="41" fontId="35" fillId="9" borderId="102" xfId="8" applyFont="1" applyFill="1" applyBorder="1" applyAlignment="1">
      <alignment horizontal="left" vertical="center"/>
    </xf>
    <xf numFmtId="41" fontId="47" fillId="9" borderId="140" xfId="52" applyFont="1" applyFill="1" applyBorder="1" applyAlignment="1">
      <alignment vertical="center"/>
    </xf>
    <xf numFmtId="0" fontId="35" fillId="9" borderId="165" xfId="48" applyFont="1" applyFill="1" applyBorder="1" applyAlignment="1">
      <alignment horizontal="left" vertical="center"/>
    </xf>
    <xf numFmtId="0" fontId="35" fillId="9" borderId="182" xfId="48" applyFont="1" applyFill="1" applyBorder="1" applyAlignment="1">
      <alignment horizontal="left" vertical="center"/>
    </xf>
    <xf numFmtId="0" fontId="35" fillId="9" borderId="0" xfId="48" applyFont="1" applyFill="1" applyBorder="1" applyAlignment="1">
      <alignment horizontal="left" vertical="center"/>
    </xf>
    <xf numFmtId="0" fontId="47" fillId="9" borderId="149" xfId="62" applyFont="1" applyFill="1" applyBorder="1" applyAlignment="1">
      <alignment horizontal="left" vertical="center" shrinkToFit="1"/>
    </xf>
    <xf numFmtId="41" fontId="47" fillId="9" borderId="0" xfId="55" applyFont="1" applyFill="1" applyBorder="1" applyAlignment="1">
      <alignment horizontal="center" vertical="center" wrapText="1"/>
    </xf>
    <xf numFmtId="0" fontId="46" fillId="9" borderId="0" xfId="62" applyFont="1" applyFill="1" applyBorder="1" applyAlignment="1">
      <alignment horizontal="center" vertical="center"/>
    </xf>
    <xf numFmtId="179" fontId="47" fillId="9" borderId="0" xfId="55" applyNumberFormat="1" applyFont="1" applyFill="1" applyBorder="1" applyAlignment="1">
      <alignment vertical="center" wrapText="1"/>
    </xf>
    <xf numFmtId="0" fontId="46" fillId="9" borderId="0" xfId="62" applyFont="1" applyFill="1" applyBorder="1">
      <alignment vertical="center"/>
    </xf>
    <xf numFmtId="41" fontId="47" fillId="9" borderId="0" xfId="55" applyFont="1" applyFill="1" applyBorder="1" applyAlignment="1">
      <alignment vertical="center" wrapText="1"/>
    </xf>
    <xf numFmtId="41" fontId="47" fillId="9" borderId="140" xfId="55" applyFont="1" applyFill="1" applyBorder="1" applyAlignment="1">
      <alignment vertical="center"/>
    </xf>
    <xf numFmtId="0" fontId="47" fillId="9" borderId="138" xfId="62" applyFont="1" applyFill="1" applyBorder="1" applyAlignment="1">
      <alignment horizontal="left" vertical="center" shrinkToFit="1"/>
    </xf>
    <xf numFmtId="0" fontId="47" fillId="9" borderId="0" xfId="61" applyFont="1" applyFill="1" applyBorder="1" applyAlignment="1">
      <alignment horizontal="left" vertical="center"/>
    </xf>
    <xf numFmtId="0" fontId="47" fillId="9" borderId="178" xfId="61" applyFont="1" applyFill="1" applyBorder="1" applyAlignment="1">
      <alignment horizontal="left" vertical="center"/>
    </xf>
    <xf numFmtId="41" fontId="47" fillId="9" borderId="148" xfId="55" applyFont="1" applyFill="1" applyBorder="1" applyAlignment="1">
      <alignment vertical="center" wrapText="1"/>
    </xf>
    <xf numFmtId="41" fontId="47" fillId="9" borderId="148" xfId="55" applyFont="1" applyFill="1" applyBorder="1" applyAlignment="1">
      <alignment horizontal="center" vertical="center" wrapText="1"/>
    </xf>
    <xf numFmtId="0" fontId="47" fillId="9" borderId="150" xfId="62" applyFont="1" applyFill="1" applyBorder="1" applyAlignment="1">
      <alignment horizontal="left" vertical="center"/>
    </xf>
    <xf numFmtId="0" fontId="47" fillId="9" borderId="150" xfId="62" applyFont="1" applyFill="1" applyBorder="1" applyAlignment="1">
      <alignment horizontal="center" vertical="center" shrinkToFit="1"/>
    </xf>
    <xf numFmtId="0" fontId="50" fillId="9" borderId="140" xfId="62" applyFont="1" applyFill="1" applyBorder="1" applyAlignment="1">
      <alignment horizontal="center" vertical="center" shrinkToFit="1"/>
    </xf>
    <xf numFmtId="41" fontId="47" fillId="9" borderId="141" xfId="55" applyFont="1" applyFill="1" applyBorder="1" applyAlignment="1">
      <alignment vertical="center" wrapText="1"/>
    </xf>
    <xf numFmtId="41" fontId="47" fillId="9" borderId="141" xfId="55" applyFont="1" applyFill="1" applyBorder="1" applyAlignment="1">
      <alignment horizontal="center" vertical="center" wrapText="1"/>
    </xf>
    <xf numFmtId="41" fontId="47" fillId="9" borderId="143" xfId="55" applyFont="1" applyFill="1" applyBorder="1" applyAlignment="1">
      <alignment vertical="center"/>
    </xf>
    <xf numFmtId="0" fontId="49" fillId="9" borderId="140" xfId="62" applyFont="1" applyFill="1" applyBorder="1" applyAlignment="1">
      <alignment horizontal="center" vertical="center" shrinkToFit="1"/>
    </xf>
    <xf numFmtId="0" fontId="47" fillId="9" borderId="142" xfId="62" applyFont="1" applyFill="1" applyBorder="1" applyAlignment="1">
      <alignment horizontal="left" vertical="center" shrinkToFit="1"/>
    </xf>
    <xf numFmtId="0" fontId="47" fillId="9" borderId="140" xfId="62" applyFont="1" applyFill="1" applyBorder="1" applyAlignment="1">
      <alignment horizontal="center" vertical="center" shrinkToFit="1"/>
    </xf>
    <xf numFmtId="0" fontId="35" fillId="9" borderId="178" xfId="48" applyFont="1" applyFill="1" applyBorder="1" applyAlignment="1">
      <alignment horizontal="left" vertical="center"/>
    </xf>
    <xf numFmtId="41" fontId="47" fillId="9" borderId="145" xfId="55" applyNumberFormat="1" applyFont="1" applyFill="1" applyBorder="1" applyAlignment="1">
      <alignment vertical="center" wrapText="1"/>
    </xf>
    <xf numFmtId="41" fontId="47" fillId="9" borderId="152" xfId="55" applyNumberFormat="1" applyFont="1" applyFill="1" applyBorder="1" applyAlignment="1">
      <alignment vertical="center" wrapText="1"/>
    </xf>
    <xf numFmtId="41" fontId="47" fillId="9" borderId="103" xfId="55" applyNumberFormat="1" applyFont="1" applyFill="1" applyBorder="1" applyAlignment="1">
      <alignment vertical="center" wrapText="1"/>
    </xf>
    <xf numFmtId="0" fontId="35" fillId="9" borderId="54" xfId="7" applyFont="1" applyFill="1" applyBorder="1" applyAlignment="1">
      <alignment horizontal="center" vertical="center"/>
    </xf>
    <xf numFmtId="0" fontId="35" fillId="9" borderId="132" xfId="7" applyFont="1" applyFill="1" applyBorder="1" applyAlignment="1">
      <alignment horizontal="left" vertical="center"/>
    </xf>
    <xf numFmtId="41" fontId="36" fillId="9" borderId="140" xfId="8" applyFont="1" applyFill="1" applyBorder="1" applyAlignment="1">
      <alignment vertical="center"/>
    </xf>
    <xf numFmtId="183" fontId="47" fillId="9" borderId="0" xfId="55" applyNumberFormat="1" applyFont="1" applyFill="1" applyBorder="1" applyAlignment="1">
      <alignment horizontal="center" vertical="center" wrapText="1"/>
    </xf>
    <xf numFmtId="0" fontId="33" fillId="10" borderId="124" xfId="7" applyFont="1" applyFill="1" applyBorder="1" applyAlignment="1">
      <alignment horizontal="center" vertical="center"/>
    </xf>
    <xf numFmtId="0" fontId="35" fillId="9" borderId="177" xfId="16" applyFont="1" applyFill="1" applyBorder="1" applyAlignment="1">
      <alignment horizontal="center" vertical="center"/>
    </xf>
    <xf numFmtId="0" fontId="35" fillId="9" borderId="180" xfId="16" applyFont="1" applyFill="1" applyBorder="1" applyAlignment="1">
      <alignment vertical="center"/>
    </xf>
    <xf numFmtId="0" fontId="31" fillId="9" borderId="0" xfId="16" applyFont="1" applyFill="1">
      <alignment vertical="center"/>
    </xf>
    <xf numFmtId="0" fontId="35" fillId="9" borderId="177" xfId="16" applyFont="1" applyFill="1" applyBorder="1" applyAlignment="1">
      <alignment vertical="center"/>
    </xf>
    <xf numFmtId="0" fontId="48" fillId="9" borderId="140" xfId="48" applyFont="1" applyFill="1" applyBorder="1" applyAlignment="1">
      <alignment horizontal="center" vertical="center"/>
    </xf>
    <xf numFmtId="0" fontId="49" fillId="9" borderId="143" xfId="62" applyFont="1" applyFill="1" applyBorder="1" applyAlignment="1">
      <alignment horizontal="center" vertical="center" shrinkToFit="1"/>
    </xf>
    <xf numFmtId="0" fontId="35" fillId="9" borderId="179" xfId="16" applyFont="1" applyFill="1" applyBorder="1" applyAlignment="1">
      <alignment horizontal="left" vertical="center"/>
    </xf>
    <xf numFmtId="0" fontId="35" fillId="9" borderId="183" xfId="16" applyFont="1" applyFill="1" applyBorder="1" applyAlignment="1">
      <alignment horizontal="center" vertical="center"/>
    </xf>
    <xf numFmtId="0" fontId="31" fillId="9" borderId="168" xfId="16" applyFont="1" applyFill="1" applyBorder="1">
      <alignment vertical="center"/>
    </xf>
    <xf numFmtId="0" fontId="0" fillId="9" borderId="0" xfId="0" applyFill="1">
      <alignment vertical="center"/>
    </xf>
    <xf numFmtId="0" fontId="47" fillId="9" borderId="173" xfId="62" applyFont="1" applyFill="1" applyBorder="1" applyAlignment="1">
      <alignment horizontal="left" vertical="center" shrinkToFit="1"/>
    </xf>
    <xf numFmtId="0" fontId="47" fillId="9" borderId="172" xfId="62" applyFont="1" applyFill="1" applyBorder="1" applyAlignment="1">
      <alignment horizontal="center" vertical="center" shrinkToFit="1"/>
    </xf>
    <xf numFmtId="0" fontId="47" fillId="9" borderId="172" xfId="62" applyFont="1" applyFill="1" applyBorder="1" applyAlignment="1">
      <alignment horizontal="left" vertical="center"/>
    </xf>
    <xf numFmtId="41" fontId="47" fillId="9" borderId="175" xfId="55" applyFont="1" applyFill="1" applyBorder="1" applyAlignment="1">
      <alignment vertical="center" wrapText="1"/>
    </xf>
    <xf numFmtId="41" fontId="47" fillId="9" borderId="175" xfId="55" applyFont="1" applyFill="1" applyBorder="1" applyAlignment="1">
      <alignment horizontal="center" vertical="center" wrapText="1"/>
    </xf>
    <xf numFmtId="41" fontId="47" fillId="9" borderId="176" xfId="55" applyNumberFormat="1" applyFont="1" applyFill="1" applyBorder="1" applyAlignment="1">
      <alignment vertical="center" wrapText="1"/>
    </xf>
    <xf numFmtId="0" fontId="47" fillId="9" borderId="141" xfId="61" applyFont="1" applyFill="1" applyBorder="1" applyAlignment="1">
      <alignment horizontal="left" vertical="center"/>
    </xf>
    <xf numFmtId="0" fontId="47" fillId="9" borderId="140" xfId="61" applyFont="1" applyFill="1" applyBorder="1" applyAlignment="1">
      <alignment horizontal="left" vertical="center"/>
    </xf>
    <xf numFmtId="0" fontId="47" fillId="9" borderId="143" xfId="61" applyFont="1" applyFill="1" applyBorder="1" applyAlignment="1">
      <alignment horizontal="left" vertical="center"/>
    </xf>
    <xf numFmtId="0" fontId="35" fillId="9" borderId="101" xfId="7" applyFont="1" applyFill="1" applyBorder="1" applyAlignment="1">
      <alignment horizontal="left" vertical="center"/>
    </xf>
    <xf numFmtId="0" fontId="35" fillId="9" borderId="54" xfId="7" applyFont="1" applyFill="1" applyBorder="1" applyAlignment="1">
      <alignment horizontal="left" vertical="center"/>
    </xf>
    <xf numFmtId="41" fontId="19" fillId="2" borderId="187" xfId="6" applyFont="1" applyFill="1" applyBorder="1" applyAlignment="1">
      <alignment horizontal="center" vertical="center" wrapText="1"/>
    </xf>
    <xf numFmtId="177" fontId="19" fillId="2" borderId="188" xfId="66" applyNumberFormat="1" applyFont="1" applyFill="1" applyBorder="1" applyAlignment="1">
      <alignment horizontal="center" vertical="center" wrapText="1"/>
    </xf>
    <xf numFmtId="0" fontId="19" fillId="2" borderId="189" xfId="66" applyFont="1" applyFill="1" applyBorder="1" applyAlignment="1">
      <alignment horizontal="center" vertical="center" wrapText="1"/>
    </xf>
    <xf numFmtId="177" fontId="19" fillId="2" borderId="190" xfId="66" applyNumberFormat="1" applyFont="1" applyFill="1" applyBorder="1" applyAlignment="1">
      <alignment horizontal="center" vertical="center" wrapText="1"/>
    </xf>
    <xf numFmtId="0" fontId="19" fillId="2" borderId="191" xfId="66" applyFont="1" applyFill="1" applyBorder="1" applyAlignment="1">
      <alignment horizontal="center" vertical="center" wrapText="1"/>
    </xf>
    <xf numFmtId="0" fontId="19" fillId="2" borderId="190" xfId="66" applyFont="1" applyFill="1" applyBorder="1" applyAlignment="1">
      <alignment horizontal="center" vertical="center" wrapText="1"/>
    </xf>
    <xf numFmtId="188" fontId="32" fillId="9" borderId="78" xfId="8" applyNumberFormat="1" applyFont="1" applyFill="1" applyBorder="1" applyAlignment="1">
      <alignment horizontal="right" vertical="center"/>
    </xf>
    <xf numFmtId="188" fontId="35" fillId="9" borderId="85" xfId="8" applyNumberFormat="1" applyFont="1" applyFill="1" applyBorder="1" applyAlignment="1">
      <alignment horizontal="right" vertical="center"/>
    </xf>
    <xf numFmtId="188" fontId="35" fillId="9" borderId="91" xfId="8" applyNumberFormat="1" applyFont="1" applyFill="1" applyBorder="1" applyAlignment="1">
      <alignment horizontal="right" vertical="center"/>
    </xf>
    <xf numFmtId="0" fontId="19" fillId="0" borderId="195" xfId="0" applyFont="1" applyFill="1" applyBorder="1" applyAlignment="1">
      <alignment horizontal="center" vertical="center" wrapText="1"/>
    </xf>
    <xf numFmtId="0" fontId="19" fillId="0" borderId="181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left" vertical="center" wrapText="1"/>
    </xf>
    <xf numFmtId="41" fontId="19" fillId="0" borderId="196" xfId="4" applyFont="1" applyFill="1" applyBorder="1" applyAlignment="1">
      <alignment horizontal="right" vertical="center" wrapText="1"/>
    </xf>
    <xf numFmtId="41" fontId="19" fillId="0" borderId="197" xfId="4" applyFont="1" applyFill="1" applyBorder="1" applyAlignment="1">
      <alignment horizontal="right" vertical="center" wrapText="1"/>
    </xf>
    <xf numFmtId="41" fontId="17" fillId="0" borderId="111" xfId="4" applyFont="1" applyFill="1" applyBorder="1" applyAlignment="1">
      <alignment horizontal="right" vertical="center" wrapText="1"/>
    </xf>
    <xf numFmtId="41" fontId="17" fillId="0" borderId="113" xfId="4" applyFont="1" applyFill="1" applyBorder="1" applyAlignment="1">
      <alignment horizontal="right" vertical="center" wrapText="1"/>
    </xf>
    <xf numFmtId="41" fontId="17" fillId="0" borderId="198" xfId="4" applyFont="1" applyFill="1" applyBorder="1" applyAlignment="1">
      <alignment horizontal="right" vertical="center" wrapText="1"/>
    </xf>
    <xf numFmtId="41" fontId="19" fillId="0" borderId="115" xfId="4" applyFont="1" applyFill="1" applyBorder="1" applyAlignment="1">
      <alignment horizontal="right" vertical="center" wrapText="1"/>
    </xf>
    <xf numFmtId="0" fontId="21" fillId="0" borderId="0" xfId="66">
      <alignment vertical="center"/>
    </xf>
    <xf numFmtId="177" fontId="21" fillId="0" borderId="0" xfId="66" applyNumberFormat="1">
      <alignment vertical="center"/>
    </xf>
    <xf numFmtId="0" fontId="14" fillId="0" borderId="0" xfId="66" applyFont="1" applyAlignment="1">
      <alignment horizontal="right" vertical="center"/>
    </xf>
    <xf numFmtId="0" fontId="18" fillId="2" borderId="200" xfId="66" applyFont="1" applyFill="1" applyBorder="1" applyAlignment="1">
      <alignment horizontal="center" vertical="center" wrapText="1"/>
    </xf>
    <xf numFmtId="177" fontId="18" fillId="2" borderId="201" xfId="66" applyNumberFormat="1" applyFont="1" applyFill="1" applyBorder="1" applyAlignment="1">
      <alignment horizontal="center" vertical="center" wrapText="1"/>
    </xf>
    <xf numFmtId="177" fontId="18" fillId="2" borderId="202" xfId="66" applyNumberFormat="1" applyFont="1" applyFill="1" applyBorder="1" applyAlignment="1">
      <alignment horizontal="center" vertical="center" wrapText="1"/>
    </xf>
    <xf numFmtId="0" fontId="18" fillId="2" borderId="203" xfId="66" applyFont="1" applyFill="1" applyBorder="1" applyAlignment="1">
      <alignment horizontal="center" vertical="center" wrapText="1"/>
    </xf>
    <xf numFmtId="0" fontId="18" fillId="2" borderId="202" xfId="66" applyFont="1" applyFill="1" applyBorder="1" applyAlignment="1">
      <alignment horizontal="center" vertical="center" wrapText="1"/>
    </xf>
    <xf numFmtId="0" fontId="19" fillId="0" borderId="105" xfId="66" applyFont="1" applyBorder="1" applyAlignment="1">
      <alignment horizontal="center" vertical="center" wrapText="1"/>
    </xf>
    <xf numFmtId="41" fontId="19" fillId="0" borderId="109" xfId="6" applyFont="1" applyBorder="1" applyAlignment="1">
      <alignment horizontal="right" vertical="center" wrapText="1"/>
    </xf>
    <xf numFmtId="178" fontId="19" fillId="0" borderId="118" xfId="6" applyNumberFormat="1" applyFont="1" applyFill="1" applyBorder="1" applyAlignment="1">
      <alignment horizontal="center" vertical="center" wrapText="1"/>
    </xf>
    <xf numFmtId="178" fontId="19" fillId="0" borderId="110" xfId="3" applyNumberFormat="1" applyFont="1" applyFill="1" applyBorder="1" applyAlignment="1">
      <alignment horizontal="center" vertical="center" wrapText="1"/>
    </xf>
    <xf numFmtId="181" fontId="19" fillId="0" borderId="110" xfId="66" applyNumberFormat="1" applyFont="1" applyBorder="1" applyAlignment="1">
      <alignment horizontal="center" vertical="center" wrapText="1"/>
    </xf>
    <xf numFmtId="41" fontId="19" fillId="0" borderId="30" xfId="66" applyNumberFormat="1" applyFont="1" applyBorder="1" applyAlignment="1">
      <alignment horizontal="right" vertical="center" wrapText="1"/>
    </xf>
    <xf numFmtId="0" fontId="17" fillId="0" borderId="47" xfId="66" applyFont="1" applyBorder="1" applyAlignment="1">
      <alignment horizontal="center" vertical="center" wrapText="1"/>
    </xf>
    <xf numFmtId="41" fontId="17" fillId="0" borderId="111" xfId="6" applyFont="1" applyBorder="1" applyAlignment="1">
      <alignment horizontal="right" vertical="center" wrapText="1"/>
    </xf>
    <xf numFmtId="178" fontId="17" fillId="0" borderId="34" xfId="6" applyNumberFormat="1" applyFont="1" applyBorder="1" applyAlignment="1">
      <alignment horizontal="center" vertical="center" wrapText="1"/>
    </xf>
    <xf numFmtId="178" fontId="17" fillId="0" borderId="112" xfId="6" applyNumberFormat="1" applyFont="1" applyBorder="1" applyAlignment="1">
      <alignment horizontal="center" vertical="center" wrapText="1"/>
    </xf>
    <xf numFmtId="0" fontId="17" fillId="0" borderId="41" xfId="66" applyFont="1" applyBorder="1" applyAlignment="1">
      <alignment horizontal="center" vertical="center" wrapText="1"/>
    </xf>
    <xf numFmtId="41" fontId="17" fillId="0" borderId="113" xfId="6" applyFont="1" applyBorder="1" applyAlignment="1">
      <alignment horizontal="right" vertical="center" wrapText="1"/>
    </xf>
    <xf numFmtId="178" fontId="17" fillId="0" borderId="32" xfId="6" applyNumberFormat="1" applyFont="1" applyBorder="1" applyAlignment="1">
      <alignment horizontal="center" vertical="center" wrapText="1"/>
    </xf>
    <xf numFmtId="178" fontId="17" fillId="0" borderId="114" xfId="6" applyNumberFormat="1" applyFont="1" applyBorder="1" applyAlignment="1">
      <alignment horizontal="center" vertical="center" wrapText="1"/>
    </xf>
    <xf numFmtId="0" fontId="17" fillId="0" borderId="36" xfId="66" applyFont="1" applyBorder="1" applyAlignment="1">
      <alignment horizontal="right" vertical="center" wrapText="1"/>
    </xf>
    <xf numFmtId="0" fontId="17" fillId="0" borderId="36" xfId="66" applyFont="1" applyBorder="1" applyAlignment="1">
      <alignment horizontal="center" vertical="center" wrapText="1"/>
    </xf>
    <xf numFmtId="0" fontId="17" fillId="0" borderId="43" xfId="66" applyFont="1" applyBorder="1" applyAlignment="1">
      <alignment horizontal="center" vertical="center" wrapText="1"/>
    </xf>
    <xf numFmtId="41" fontId="17" fillId="0" borderId="115" xfId="6" applyFont="1" applyBorder="1" applyAlignment="1">
      <alignment horizontal="right" vertical="center" wrapText="1"/>
    </xf>
    <xf numFmtId="178" fontId="17" fillId="0" borderId="55" xfId="6" applyNumberFormat="1" applyFont="1" applyBorder="1" applyAlignment="1">
      <alignment horizontal="center" vertical="center" wrapText="1"/>
    </xf>
    <xf numFmtId="178" fontId="17" fillId="0" borderId="116" xfId="6" applyNumberFormat="1" applyFont="1" applyBorder="1" applyAlignment="1">
      <alignment horizontal="center" vertical="center" wrapText="1"/>
    </xf>
    <xf numFmtId="0" fontId="17" fillId="0" borderId="37" xfId="66" applyFont="1" applyBorder="1" applyAlignment="1">
      <alignment horizontal="right" vertical="center" wrapText="1"/>
    </xf>
    <xf numFmtId="189" fontId="19" fillId="0" borderId="120" xfId="4" applyNumberFormat="1" applyFont="1" applyBorder="1" applyAlignment="1">
      <alignment horizontal="right" vertical="center" wrapText="1"/>
    </xf>
    <xf numFmtId="189" fontId="17" fillId="0" borderId="52" xfId="4" applyNumberFormat="1" applyFont="1" applyFill="1" applyBorder="1" applyAlignment="1">
      <alignment horizontal="right" vertical="center" wrapText="1"/>
    </xf>
    <xf numFmtId="189" fontId="17" fillId="0" borderId="38" xfId="4" applyNumberFormat="1" applyFont="1" applyFill="1" applyBorder="1" applyAlignment="1">
      <alignment horizontal="right" vertical="center" wrapText="1"/>
    </xf>
    <xf numFmtId="189" fontId="17" fillId="0" borderId="40" xfId="4" applyNumberFormat="1" applyFont="1" applyFill="1" applyBorder="1" applyAlignment="1">
      <alignment horizontal="right" vertical="center" wrapText="1"/>
    </xf>
    <xf numFmtId="0" fontId="17" fillId="0" borderId="35" xfId="66" applyNumberFormat="1" applyFont="1" applyBorder="1" applyAlignment="1">
      <alignment horizontal="left" vertical="center" wrapText="1"/>
    </xf>
    <xf numFmtId="183" fontId="47" fillId="9" borderId="0" xfId="55" applyNumberFormat="1" applyFont="1" applyFill="1" applyBorder="1" applyAlignment="1">
      <alignment horizontal="center" vertical="center" wrapText="1"/>
    </xf>
    <xf numFmtId="0" fontId="35" fillId="9" borderId="177" xfId="16" applyFont="1" applyFill="1" applyBorder="1" applyAlignment="1">
      <alignment horizontal="center" vertical="center"/>
    </xf>
    <xf numFmtId="183" fontId="47" fillId="9" borderId="0" xfId="55" applyNumberFormat="1" applyFont="1" applyFill="1" applyBorder="1" applyAlignment="1">
      <alignment horizontal="center" vertical="center" wrapText="1"/>
    </xf>
    <xf numFmtId="0" fontId="49" fillId="9" borderId="154" xfId="48" applyFont="1" applyFill="1" applyBorder="1" applyAlignment="1">
      <alignment horizontal="center" vertical="center"/>
    </xf>
    <xf numFmtId="41" fontId="35" fillId="9" borderId="149" xfId="55" applyFont="1" applyFill="1" applyBorder="1" applyAlignment="1">
      <alignment vertical="center"/>
    </xf>
    <xf numFmtId="187" fontId="35" fillId="9" borderId="151" xfId="55" applyNumberFormat="1" applyFont="1" applyFill="1" applyBorder="1" applyAlignment="1">
      <alignment vertical="center" wrapText="1"/>
    </xf>
    <xf numFmtId="41" fontId="43" fillId="9" borderId="155" xfId="52" applyFont="1" applyFill="1" applyBorder="1" applyAlignment="1">
      <alignment vertical="center"/>
    </xf>
    <xf numFmtId="41" fontId="51" fillId="9" borderId="155" xfId="52" applyFont="1" applyFill="1" applyBorder="1" applyAlignment="1">
      <alignment vertical="center"/>
    </xf>
    <xf numFmtId="187" fontId="35" fillId="9" borderId="139" xfId="55" applyNumberFormat="1" applyFont="1" applyFill="1" applyBorder="1" applyAlignment="1">
      <alignment vertical="center" wrapText="1"/>
    </xf>
    <xf numFmtId="41" fontId="51" fillId="9" borderId="138" xfId="52" applyFont="1" applyFill="1" applyBorder="1" applyAlignment="1">
      <alignment vertical="center"/>
    </xf>
    <xf numFmtId="41" fontId="35" fillId="9" borderId="138" xfId="55" applyFont="1" applyFill="1" applyBorder="1" applyAlignment="1">
      <alignment vertical="center"/>
    </xf>
    <xf numFmtId="187" fontId="35" fillId="9" borderId="151" xfId="55" applyNumberFormat="1" applyFont="1" applyFill="1" applyBorder="1" applyAlignment="1">
      <alignment vertical="center"/>
    </xf>
    <xf numFmtId="41" fontId="43" fillId="9" borderId="138" xfId="55" applyFont="1" applyFill="1" applyBorder="1" applyAlignment="1">
      <alignment vertical="center"/>
    </xf>
    <xf numFmtId="187" fontId="35" fillId="9" borderId="144" xfId="55" applyNumberFormat="1" applyFont="1" applyFill="1" applyBorder="1" applyAlignment="1">
      <alignment vertical="center" wrapText="1"/>
    </xf>
    <xf numFmtId="187" fontId="35" fillId="9" borderId="139" xfId="55" applyNumberFormat="1" applyFont="1" applyFill="1" applyBorder="1" applyAlignment="1">
      <alignment vertical="center"/>
    </xf>
    <xf numFmtId="41" fontId="43" fillId="9" borderId="142" xfId="55" applyFont="1" applyFill="1" applyBorder="1" applyAlignment="1">
      <alignment vertical="center"/>
    </xf>
    <xf numFmtId="41" fontId="42" fillId="9" borderId="138" xfId="55" applyFont="1" applyFill="1" applyBorder="1" applyAlignment="1">
      <alignment vertical="center"/>
    </xf>
    <xf numFmtId="41" fontId="35" fillId="9" borderId="173" xfId="55" applyFont="1" applyFill="1" applyBorder="1" applyAlignment="1">
      <alignment vertical="center"/>
    </xf>
    <xf numFmtId="187" fontId="35" fillId="9" borderId="171" xfId="55" applyNumberFormat="1" applyFont="1" applyFill="1" applyBorder="1" applyAlignment="1">
      <alignment vertical="center"/>
    </xf>
    <xf numFmtId="41" fontId="19" fillId="0" borderId="205" xfId="6" applyFont="1" applyFill="1" applyBorder="1" applyAlignment="1">
      <alignment horizontal="right" vertical="center" wrapText="1"/>
    </xf>
    <xf numFmtId="41" fontId="19" fillId="0" borderId="206" xfId="6" applyFont="1" applyFill="1" applyBorder="1" applyAlignment="1">
      <alignment horizontal="right" vertical="center" wrapText="1"/>
    </xf>
    <xf numFmtId="41" fontId="17" fillId="0" borderId="159" xfId="6" applyFont="1" applyFill="1" applyBorder="1" applyAlignment="1">
      <alignment horizontal="right" vertical="center" wrapText="1"/>
    </xf>
    <xf numFmtId="41" fontId="17" fillId="0" borderId="57" xfId="6" applyFont="1" applyFill="1" applyBorder="1" applyAlignment="1">
      <alignment horizontal="right" vertical="center" wrapText="1"/>
    </xf>
    <xf numFmtId="41" fontId="17" fillId="0" borderId="59" xfId="6" applyFont="1" applyFill="1" applyBorder="1" applyAlignment="1">
      <alignment horizontal="right" vertical="center" wrapText="1"/>
    </xf>
    <xf numFmtId="41" fontId="19" fillId="0" borderId="207" xfId="6" applyFont="1" applyFill="1" applyBorder="1" applyAlignment="1">
      <alignment horizontal="right" vertical="center" wrapText="1"/>
    </xf>
    <xf numFmtId="0" fontId="35" fillId="9" borderId="178" xfId="16" applyFont="1" applyFill="1" applyBorder="1" applyAlignment="1">
      <alignment vertical="center"/>
    </xf>
    <xf numFmtId="0" fontId="35" fillId="9" borderId="208" xfId="16" applyFont="1" applyFill="1" applyBorder="1" applyAlignment="1">
      <alignment vertical="center"/>
    </xf>
    <xf numFmtId="0" fontId="35" fillId="9" borderId="183" xfId="16" applyFont="1" applyFill="1" applyBorder="1" applyAlignment="1">
      <alignment vertical="center"/>
    </xf>
    <xf numFmtId="0" fontId="35" fillId="9" borderId="209" xfId="16" applyFont="1" applyFill="1" applyBorder="1" applyAlignment="1">
      <alignment horizontal="left" vertical="center"/>
    </xf>
    <xf numFmtId="0" fontId="35" fillId="9" borderId="210" xfId="16" applyFont="1" applyFill="1" applyBorder="1" applyAlignment="1">
      <alignment horizontal="center" vertical="center"/>
    </xf>
    <xf numFmtId="0" fontId="35" fillId="9" borderId="211" xfId="16" applyFont="1" applyFill="1" applyBorder="1" applyAlignment="1">
      <alignment vertical="center"/>
    </xf>
    <xf numFmtId="0" fontId="35" fillId="9" borderId="210" xfId="16" applyFont="1" applyFill="1" applyBorder="1" applyAlignment="1">
      <alignment vertical="center"/>
    </xf>
    <xf numFmtId="41" fontId="35" fillId="9" borderId="140" xfId="8" applyFont="1" applyFill="1" applyBorder="1" applyAlignment="1">
      <alignment vertical="center"/>
    </xf>
    <xf numFmtId="41" fontId="35" fillId="9" borderId="0" xfId="8" applyFont="1" applyFill="1" applyBorder="1" applyAlignment="1">
      <alignment horizontal="center" vertical="center" wrapText="1"/>
    </xf>
    <xf numFmtId="41" fontId="35" fillId="9" borderId="0" xfId="8" applyFont="1" applyFill="1" applyBorder="1" applyAlignment="1">
      <alignment vertical="center"/>
    </xf>
    <xf numFmtId="0" fontId="49" fillId="9" borderId="140" xfId="48" applyFont="1" applyFill="1" applyBorder="1" applyAlignment="1">
      <alignment horizontal="center" vertical="center"/>
    </xf>
    <xf numFmtId="41" fontId="43" fillId="9" borderId="138" xfId="52" applyFont="1" applyFill="1" applyBorder="1" applyAlignment="1">
      <alignment vertical="center"/>
    </xf>
    <xf numFmtId="41" fontId="35" fillId="9" borderId="153" xfId="8" applyFont="1" applyFill="1" applyBorder="1" applyAlignment="1">
      <alignment horizontal="center" vertical="center" wrapText="1"/>
    </xf>
    <xf numFmtId="190" fontId="36" fillId="9" borderId="153" xfId="35" applyNumberFormat="1" applyFont="1" applyFill="1" applyBorder="1" applyAlignment="1">
      <alignment vertical="center" wrapText="1"/>
    </xf>
    <xf numFmtId="191" fontId="36" fillId="9" borderId="153" xfId="8" applyNumberFormat="1" applyFont="1" applyFill="1" applyBorder="1" applyAlignment="1">
      <alignment vertical="center" wrapText="1"/>
    </xf>
    <xf numFmtId="41" fontId="35" fillId="9" borderId="212" xfId="8" applyFont="1" applyFill="1" applyBorder="1" applyAlignment="1">
      <alignment horizontal="center" vertical="center" wrapText="1"/>
    </xf>
    <xf numFmtId="192" fontId="36" fillId="9" borderId="153" xfId="8" applyNumberFormat="1" applyFont="1" applyFill="1" applyBorder="1" applyAlignment="1">
      <alignment vertical="center" wrapText="1"/>
    </xf>
    <xf numFmtId="190" fontId="36" fillId="9" borderId="0" xfId="35" applyNumberFormat="1" applyFont="1" applyFill="1" applyBorder="1" applyAlignment="1">
      <alignment vertical="center" wrapText="1"/>
    </xf>
    <xf numFmtId="192" fontId="36" fillId="9" borderId="0" xfId="8" applyNumberFormat="1" applyFont="1" applyFill="1" applyBorder="1" applyAlignment="1">
      <alignment vertical="center" wrapText="1"/>
    </xf>
    <xf numFmtId="191" fontId="36" fillId="9" borderId="0" xfId="8" applyNumberFormat="1" applyFont="1" applyFill="1" applyBorder="1" applyAlignment="1">
      <alignment vertical="center" wrapText="1"/>
    </xf>
    <xf numFmtId="41" fontId="26" fillId="9" borderId="0" xfId="16" applyNumberFormat="1" applyFont="1" applyFill="1" applyBorder="1">
      <alignment vertical="center"/>
    </xf>
    <xf numFmtId="41" fontId="31" fillId="9" borderId="0" xfId="16" applyNumberFormat="1" applyFont="1" applyFill="1" applyBorder="1">
      <alignment vertical="center"/>
    </xf>
    <xf numFmtId="41" fontId="26" fillId="9" borderId="0" xfId="4" applyFont="1" applyFill="1" applyBorder="1">
      <alignment vertical="center"/>
    </xf>
    <xf numFmtId="41" fontId="35" fillId="9" borderId="131" xfId="4" applyFont="1" applyFill="1" applyBorder="1" applyAlignment="1">
      <alignment horizontal="center" vertical="center"/>
    </xf>
    <xf numFmtId="182" fontId="35" fillId="9" borderId="131" xfId="8" applyNumberFormat="1" applyFont="1" applyFill="1" applyBorder="1" applyAlignment="1">
      <alignment horizontal="right" vertical="center"/>
    </xf>
    <xf numFmtId="183" fontId="26" fillId="9" borderId="0" xfId="16" applyNumberFormat="1" applyFont="1" applyFill="1" applyBorder="1">
      <alignment vertical="center"/>
    </xf>
    <xf numFmtId="41" fontId="31" fillId="9" borderId="0" xfId="7" applyNumberFormat="1" applyFont="1" applyFill="1">
      <alignment vertical="center"/>
    </xf>
    <xf numFmtId="41" fontId="35" fillId="9" borderId="103" xfId="68" applyFont="1" applyFill="1" applyBorder="1" applyAlignment="1">
      <alignment horizontal="center" vertical="center" wrapText="1"/>
    </xf>
    <xf numFmtId="41" fontId="47" fillId="9" borderId="145" xfId="96" applyNumberFormat="1" applyFont="1" applyFill="1" applyBorder="1" applyAlignment="1">
      <alignment vertical="center" wrapText="1"/>
    </xf>
    <xf numFmtId="41" fontId="47" fillId="9" borderId="152" xfId="96" applyNumberFormat="1" applyFont="1" applyFill="1" applyBorder="1" applyAlignment="1">
      <alignment vertical="center" wrapText="1"/>
    </xf>
    <xf numFmtId="41" fontId="47" fillId="9" borderId="103" xfId="96" applyNumberFormat="1" applyFont="1" applyFill="1" applyBorder="1" applyAlignment="1">
      <alignment vertical="center" wrapText="1"/>
    </xf>
    <xf numFmtId="0" fontId="0" fillId="9" borderId="0" xfId="0" applyFill="1">
      <alignment vertical="center"/>
    </xf>
    <xf numFmtId="41" fontId="57" fillId="9" borderId="0" xfId="8" applyFont="1" applyFill="1" applyBorder="1" applyAlignment="1">
      <alignment vertical="center"/>
    </xf>
    <xf numFmtId="41" fontId="57" fillId="9" borderId="0" xfId="8" applyFont="1" applyFill="1" applyBorder="1" applyAlignment="1">
      <alignment horizontal="center" vertical="center"/>
    </xf>
    <xf numFmtId="0" fontId="59" fillId="10" borderId="124" xfId="7" applyFont="1" applyFill="1" applyBorder="1" applyAlignment="1">
      <alignment horizontal="center" vertical="center"/>
    </xf>
    <xf numFmtId="182" fontId="57" fillId="9" borderId="0" xfId="7" applyNumberFormat="1" applyFont="1" applyFill="1" applyAlignment="1">
      <alignment vertical="center"/>
    </xf>
    <xf numFmtId="182" fontId="57" fillId="9" borderId="0" xfId="8" applyNumberFormat="1" applyFont="1" applyFill="1" applyAlignment="1">
      <alignment horizontal="right" vertical="center"/>
    </xf>
    <xf numFmtId="0" fontId="60" fillId="0" borderId="218" xfId="113" applyFont="1" applyFill="1" applyBorder="1" applyAlignment="1">
      <alignment vertical="center"/>
    </xf>
    <xf numFmtId="0" fontId="32" fillId="10" borderId="229" xfId="7" applyFont="1" applyFill="1" applyBorder="1" applyAlignment="1">
      <alignment horizontal="center" vertical="center"/>
    </xf>
    <xf numFmtId="0" fontId="32" fillId="10" borderId="230" xfId="7" applyFont="1" applyFill="1" applyBorder="1" applyAlignment="1">
      <alignment horizontal="center" vertical="center"/>
    </xf>
    <xf numFmtId="0" fontId="41" fillId="10" borderId="230" xfId="7" applyFont="1" applyFill="1" applyBorder="1" applyAlignment="1">
      <alignment horizontal="center" vertical="center" wrapText="1"/>
    </xf>
    <xf numFmtId="0" fontId="41" fillId="10" borderId="231" xfId="7" applyFont="1" applyFill="1" applyBorder="1" applyAlignment="1">
      <alignment horizontal="center" vertical="center" wrapText="1"/>
    </xf>
    <xf numFmtId="0" fontId="32" fillId="10" borderId="232" xfId="7" applyFont="1" applyFill="1" applyBorder="1" applyAlignment="1">
      <alignment horizontal="left" vertical="center" shrinkToFit="1"/>
    </xf>
    <xf numFmtId="0" fontId="32" fillId="10" borderId="233" xfId="7" applyFont="1" applyFill="1" applyBorder="1" applyAlignment="1">
      <alignment horizontal="center" vertical="center" shrinkToFit="1"/>
    </xf>
    <xf numFmtId="41" fontId="58" fillId="10" borderId="232" xfId="8" applyFont="1" applyFill="1" applyBorder="1" applyAlignment="1">
      <alignment horizontal="center" vertical="center" wrapText="1"/>
    </xf>
    <xf numFmtId="41" fontId="58" fillId="10" borderId="230" xfId="8" applyFont="1" applyFill="1" applyBorder="1" applyAlignment="1">
      <alignment horizontal="center" vertical="center" wrapText="1"/>
    </xf>
    <xf numFmtId="0" fontId="60" fillId="0" borderId="235" xfId="117" applyFont="1" applyBorder="1" applyAlignment="1">
      <alignment horizontal="left" vertical="center"/>
    </xf>
    <xf numFmtId="0" fontId="47" fillId="0" borderId="236" xfId="117" applyFont="1" applyBorder="1" applyAlignment="1">
      <alignment horizontal="left" vertical="center"/>
    </xf>
    <xf numFmtId="0" fontId="47" fillId="0" borderId="237" xfId="117" applyFont="1" applyBorder="1" applyAlignment="1">
      <alignment horizontal="left" vertical="center"/>
    </xf>
    <xf numFmtId="41" fontId="60" fillId="0" borderId="237" xfId="6" applyFont="1" applyFill="1" applyBorder="1" applyAlignment="1">
      <alignment horizontal="center" vertical="center"/>
    </xf>
    <xf numFmtId="184" fontId="60" fillId="0" borderId="17" xfId="6" applyNumberFormat="1" applyFont="1" applyFill="1" applyBorder="1" applyAlignment="1">
      <alignment vertical="center"/>
    </xf>
    <xf numFmtId="0" fontId="47" fillId="0" borderId="238" xfId="117" applyFont="1" applyBorder="1" applyAlignment="1">
      <alignment horizontal="center" vertical="center"/>
    </xf>
    <xf numFmtId="0" fontId="47" fillId="0" borderId="236" xfId="117" applyFont="1" applyBorder="1" applyAlignment="1">
      <alignment horizontal="center" vertical="center"/>
    </xf>
    <xf numFmtId="0" fontId="47" fillId="0" borderId="239" xfId="117" applyFont="1" applyBorder="1" applyAlignment="1">
      <alignment horizontal="center" vertical="center"/>
    </xf>
    <xf numFmtId="0" fontId="47" fillId="0" borderId="240" xfId="117" applyFont="1" applyBorder="1">
      <alignment vertical="center"/>
    </xf>
    <xf numFmtId="0" fontId="47" fillId="0" borderId="241" xfId="117" applyFont="1" applyBorder="1" applyAlignment="1">
      <alignment horizontal="left" vertical="center"/>
    </xf>
    <xf numFmtId="0" fontId="47" fillId="0" borderId="242" xfId="117" applyFont="1" applyBorder="1" applyAlignment="1">
      <alignment horizontal="left" vertical="center"/>
    </xf>
    <xf numFmtId="0" fontId="47" fillId="0" borderId="243" xfId="117" applyFont="1" applyBorder="1" applyAlignment="1">
      <alignment horizontal="left" vertical="center"/>
    </xf>
    <xf numFmtId="41" fontId="47" fillId="0" borderId="14" xfId="6" applyFont="1" applyFill="1" applyBorder="1" applyAlignment="1">
      <alignment horizontal="center" vertical="center"/>
    </xf>
    <xf numFmtId="184" fontId="47" fillId="0" borderId="244" xfId="6" applyNumberFormat="1" applyFont="1" applyFill="1" applyBorder="1" applyAlignment="1">
      <alignment vertical="center"/>
    </xf>
    <xf numFmtId="0" fontId="47" fillId="0" borderId="241" xfId="117" applyFont="1" applyBorder="1" applyAlignment="1">
      <alignment horizontal="center" vertical="center"/>
    </xf>
    <xf numFmtId="0" fontId="47" fillId="0" borderId="242" xfId="117" applyFont="1" applyBorder="1" applyAlignment="1">
      <alignment horizontal="center" vertical="center"/>
    </xf>
    <xf numFmtId="0" fontId="47" fillId="0" borderId="245" xfId="117" applyFont="1" applyBorder="1" applyAlignment="1">
      <alignment horizontal="center" vertical="center"/>
    </xf>
    <xf numFmtId="0" fontId="47" fillId="0" borderId="246" xfId="117" applyFont="1" applyBorder="1">
      <alignment vertical="center"/>
    </xf>
    <xf numFmtId="0" fontId="47" fillId="0" borderId="243" xfId="117" applyFont="1" applyBorder="1">
      <alignment vertical="center"/>
    </xf>
    <xf numFmtId="0" fontId="47" fillId="0" borderId="247" xfId="117" applyFont="1" applyBorder="1" applyAlignment="1">
      <alignment horizontal="left" vertical="center"/>
    </xf>
    <xf numFmtId="0" fontId="47" fillId="0" borderId="248" xfId="117" applyFont="1" applyBorder="1" applyAlignment="1">
      <alignment horizontal="left" vertical="center"/>
    </xf>
    <xf numFmtId="0" fontId="47" fillId="0" borderId="249" xfId="117" applyFont="1" applyBorder="1" applyAlignment="1">
      <alignment horizontal="left" vertical="center"/>
    </xf>
    <xf numFmtId="41" fontId="47" fillId="0" borderId="180" xfId="6" applyFont="1" applyFill="1" applyBorder="1" applyAlignment="1">
      <alignment horizontal="center" vertical="center"/>
    </xf>
    <xf numFmtId="184" fontId="47" fillId="0" borderId="14" xfId="6" applyNumberFormat="1" applyFont="1" applyFill="1" applyBorder="1" applyAlignment="1">
      <alignment vertical="center"/>
    </xf>
    <xf numFmtId="0" fontId="47" fillId="0" borderId="247" xfId="117" applyFont="1" applyBorder="1" applyAlignment="1">
      <alignment horizontal="center" vertical="center"/>
    </xf>
    <xf numFmtId="0" fontId="47" fillId="0" borderId="248" xfId="117" applyFont="1" applyBorder="1" applyAlignment="1">
      <alignment horizontal="center" vertical="center"/>
    </xf>
    <xf numFmtId="0" fontId="47" fillId="0" borderId="164" xfId="117" applyFont="1" applyBorder="1" applyAlignment="1">
      <alignment horizontal="center" vertical="center"/>
    </xf>
    <xf numFmtId="0" fontId="47" fillId="0" borderId="246" xfId="118" applyFont="1" applyBorder="1">
      <alignment vertical="center"/>
    </xf>
    <xf numFmtId="0" fontId="47" fillId="0" borderId="177" xfId="118" applyFont="1" applyBorder="1">
      <alignment vertical="center"/>
    </xf>
    <xf numFmtId="0" fontId="47" fillId="0" borderId="247" xfId="118" applyFont="1" applyBorder="1" applyAlignment="1">
      <alignment horizontal="left" vertical="center"/>
    </xf>
    <xf numFmtId="0" fontId="47" fillId="0" borderId="249" xfId="118" applyFont="1" applyBorder="1" applyAlignment="1">
      <alignment horizontal="left" vertical="center"/>
    </xf>
    <xf numFmtId="41" fontId="47" fillId="0" borderId="249" xfId="6" applyFont="1" applyFill="1" applyBorder="1" applyAlignment="1">
      <alignment horizontal="center" vertical="center"/>
    </xf>
    <xf numFmtId="194" fontId="21" fillId="0" borderId="14" xfId="6" applyNumberFormat="1" applyFont="1" applyFill="1" applyBorder="1" applyAlignment="1">
      <alignment horizontal="right" vertical="center"/>
    </xf>
    <xf numFmtId="0" fontId="47" fillId="0" borderId="247" xfId="118" applyFont="1" applyBorder="1" applyAlignment="1">
      <alignment horizontal="center" vertical="center"/>
    </xf>
    <xf numFmtId="0" fontId="47" fillId="0" borderId="248" xfId="118" applyFont="1" applyBorder="1" applyAlignment="1">
      <alignment horizontal="center" vertical="center"/>
    </xf>
    <xf numFmtId="0" fontId="47" fillId="0" borderId="164" xfId="118" applyFont="1" applyBorder="1" applyAlignment="1">
      <alignment horizontal="center" vertical="center"/>
    </xf>
    <xf numFmtId="0" fontId="47" fillId="0" borderId="180" xfId="118" applyFont="1" applyBorder="1">
      <alignment vertical="center"/>
    </xf>
    <xf numFmtId="0" fontId="47" fillId="0" borderId="244" xfId="118" applyFont="1" applyBorder="1">
      <alignment vertical="center"/>
    </xf>
    <xf numFmtId="0" fontId="47" fillId="0" borderId="250" xfId="118" applyFont="1" applyBorder="1" applyAlignment="1">
      <alignment horizontal="left" vertical="center"/>
    </xf>
    <xf numFmtId="41" fontId="47" fillId="0" borderId="251" xfId="6" applyFont="1" applyFill="1" applyBorder="1" applyAlignment="1">
      <alignment vertical="center"/>
    </xf>
    <xf numFmtId="194" fontId="21" fillId="0" borderId="251" xfId="6" applyNumberFormat="1" applyFont="1" applyFill="1" applyBorder="1" applyAlignment="1">
      <alignment horizontal="right" vertical="center"/>
    </xf>
    <xf numFmtId="0" fontId="47" fillId="0" borderId="182" xfId="118" applyFont="1" applyBorder="1">
      <alignment vertical="center"/>
    </xf>
    <xf numFmtId="0" fontId="47" fillId="0" borderId="165" xfId="118" applyFont="1" applyBorder="1">
      <alignment vertical="center"/>
    </xf>
    <xf numFmtId="195" fontId="21" fillId="0" borderId="252" xfId="6" applyNumberFormat="1" applyFont="1" applyFill="1" applyBorder="1" applyAlignment="1">
      <alignment horizontal="right" vertical="center"/>
    </xf>
    <xf numFmtId="0" fontId="47" fillId="0" borderId="25" xfId="118" applyFont="1" applyBorder="1">
      <alignment vertical="center"/>
    </xf>
    <xf numFmtId="0" fontId="47" fillId="0" borderId="25" xfId="118" applyFont="1" applyBorder="1" applyAlignment="1">
      <alignment horizontal="left" vertical="top"/>
    </xf>
    <xf numFmtId="41" fontId="47" fillId="0" borderId="253" xfId="6" applyFont="1" applyFill="1" applyBorder="1" applyAlignment="1">
      <alignment vertical="center"/>
    </xf>
    <xf numFmtId="180" fontId="47" fillId="0" borderId="25" xfId="6" applyNumberFormat="1" applyFont="1" applyFill="1" applyBorder="1" applyAlignment="1">
      <alignment horizontal="right" vertical="center"/>
    </xf>
    <xf numFmtId="41" fontId="47" fillId="0" borderId="169" xfId="6" applyFont="1" applyFill="1" applyBorder="1" applyAlignment="1">
      <alignment horizontal="left" vertical="center"/>
    </xf>
    <xf numFmtId="0" fontId="47" fillId="0" borderId="254" xfId="118" applyFont="1" applyBorder="1">
      <alignment vertical="center"/>
    </xf>
    <xf numFmtId="195" fontId="21" fillId="0" borderId="216" xfId="6" applyNumberFormat="1" applyFont="1" applyFill="1" applyBorder="1" applyAlignment="1">
      <alignment horizontal="right" vertical="center"/>
    </xf>
    <xf numFmtId="0" fontId="60" fillId="0" borderId="235" xfId="117" applyFont="1" applyFill="1" applyBorder="1" applyAlignment="1">
      <alignment horizontal="left" vertical="center"/>
    </xf>
    <xf numFmtId="0" fontId="47" fillId="0" borderId="236" xfId="117" applyFont="1" applyFill="1" applyBorder="1" applyAlignment="1">
      <alignment horizontal="left" vertical="center"/>
    </xf>
    <xf numFmtId="0" fontId="47" fillId="0" borderId="237" xfId="117" applyFont="1" applyFill="1" applyBorder="1" applyAlignment="1">
      <alignment horizontal="left" vertical="center"/>
    </xf>
    <xf numFmtId="0" fontId="47" fillId="0" borderId="238" xfId="117" applyFont="1" applyFill="1" applyBorder="1" applyAlignment="1">
      <alignment horizontal="center" vertical="center"/>
    </xf>
    <xf numFmtId="0" fontId="47" fillId="0" borderId="236" xfId="117" applyFont="1" applyFill="1" applyBorder="1" applyAlignment="1">
      <alignment horizontal="center" vertical="center"/>
    </xf>
    <xf numFmtId="0" fontId="47" fillId="0" borderId="239" xfId="117" applyFont="1" applyFill="1" applyBorder="1" applyAlignment="1">
      <alignment horizontal="center" vertical="center"/>
    </xf>
    <xf numFmtId="0" fontId="47" fillId="0" borderId="240" xfId="117" applyFont="1" applyFill="1" applyBorder="1" applyAlignment="1">
      <alignment vertical="center"/>
    </xf>
    <xf numFmtId="0" fontId="47" fillId="0" borderId="241" xfId="117" applyFont="1" applyFill="1" applyBorder="1" applyAlignment="1">
      <alignment horizontal="left" vertical="center"/>
    </xf>
    <xf numFmtId="0" fontId="47" fillId="0" borderId="242" xfId="117" applyFont="1" applyFill="1" applyBorder="1" applyAlignment="1">
      <alignment horizontal="left" vertical="center"/>
    </xf>
    <xf numFmtId="0" fontId="47" fillId="0" borderId="243" xfId="117" applyFont="1" applyFill="1" applyBorder="1" applyAlignment="1">
      <alignment horizontal="left" vertical="center"/>
    </xf>
    <xf numFmtId="41" fontId="47" fillId="0" borderId="243" xfId="6" applyFont="1" applyFill="1" applyBorder="1" applyAlignment="1">
      <alignment horizontal="center" vertical="center"/>
    </xf>
    <xf numFmtId="0" fontId="47" fillId="0" borderId="241" xfId="117" applyFont="1" applyFill="1" applyBorder="1" applyAlignment="1">
      <alignment horizontal="center" vertical="center"/>
    </xf>
    <xf numFmtId="0" fontId="47" fillId="0" borderId="242" xfId="117" applyFont="1" applyFill="1" applyBorder="1" applyAlignment="1">
      <alignment horizontal="center" vertical="center"/>
    </xf>
    <xf numFmtId="0" fontId="47" fillId="0" borderId="245" xfId="117" applyFont="1" applyFill="1" applyBorder="1" applyAlignment="1">
      <alignment horizontal="center" vertical="center"/>
    </xf>
    <xf numFmtId="0" fontId="47" fillId="0" borderId="246" xfId="117" applyFont="1" applyFill="1" applyBorder="1" applyAlignment="1">
      <alignment vertical="center"/>
    </xf>
    <xf numFmtId="0" fontId="47" fillId="0" borderId="243" xfId="117" applyFont="1" applyFill="1" applyBorder="1" applyAlignment="1">
      <alignment vertical="center"/>
    </xf>
    <xf numFmtId="0" fontId="47" fillId="0" borderId="247" xfId="117" applyFont="1" applyFill="1" applyBorder="1" applyAlignment="1">
      <alignment horizontal="left" vertical="center"/>
    </xf>
    <xf numFmtId="0" fontId="47" fillId="0" borderId="248" xfId="117" applyFont="1" applyFill="1" applyBorder="1" applyAlignment="1">
      <alignment horizontal="left" vertical="center"/>
    </xf>
    <xf numFmtId="0" fontId="47" fillId="0" borderId="249" xfId="117" applyFont="1" applyFill="1" applyBorder="1" applyAlignment="1">
      <alignment horizontal="left" vertical="center"/>
    </xf>
    <xf numFmtId="0" fontId="47" fillId="0" borderId="247" xfId="117" applyFont="1" applyFill="1" applyBorder="1" applyAlignment="1">
      <alignment horizontal="center" vertical="center"/>
    </xf>
    <xf numFmtId="0" fontId="47" fillId="0" borderId="248" xfId="117" applyFont="1" applyFill="1" applyBorder="1" applyAlignment="1">
      <alignment horizontal="center" vertical="center"/>
    </xf>
    <xf numFmtId="0" fontId="47" fillId="0" borderId="164" xfId="117" applyFont="1" applyFill="1" applyBorder="1" applyAlignment="1">
      <alignment horizontal="center" vertical="center"/>
    </xf>
    <xf numFmtId="0" fontId="47" fillId="0" borderId="246" xfId="118" applyFont="1" applyFill="1" applyBorder="1" applyAlignment="1">
      <alignment vertical="center"/>
    </xf>
    <xf numFmtId="0" fontId="47" fillId="0" borderId="177" xfId="118" applyFont="1" applyFill="1" applyBorder="1" applyAlignment="1">
      <alignment vertical="center"/>
    </xf>
    <xf numFmtId="0" fontId="47" fillId="0" borderId="247" xfId="118" applyFont="1" applyFill="1" applyBorder="1" applyAlignment="1">
      <alignment horizontal="left" vertical="center"/>
    </xf>
    <xf numFmtId="0" fontId="47" fillId="0" borderId="249" xfId="118" applyFont="1" applyFill="1" applyBorder="1" applyAlignment="1">
      <alignment horizontal="left" vertical="center"/>
    </xf>
    <xf numFmtId="0" fontId="47" fillId="0" borderId="247" xfId="118" applyFont="1" applyFill="1" applyBorder="1" applyAlignment="1">
      <alignment horizontal="center" vertical="center"/>
    </xf>
    <xf numFmtId="0" fontId="47" fillId="0" borderId="248" xfId="118" applyFont="1" applyFill="1" applyBorder="1" applyAlignment="1">
      <alignment horizontal="center" vertical="center"/>
    </xf>
    <xf numFmtId="0" fontId="47" fillId="0" borderId="164" xfId="118" applyFont="1" applyFill="1" applyBorder="1" applyAlignment="1">
      <alignment horizontal="center" vertical="center"/>
    </xf>
    <xf numFmtId="0" fontId="47" fillId="0" borderId="180" xfId="118" applyFont="1" applyFill="1" applyBorder="1" applyAlignment="1">
      <alignment vertical="center"/>
    </xf>
    <xf numFmtId="0" fontId="47" fillId="0" borderId="244" xfId="118" applyFont="1" applyFill="1" applyBorder="1" applyAlignment="1">
      <alignment vertical="center"/>
    </xf>
    <xf numFmtId="0" fontId="47" fillId="0" borderId="250" xfId="118" applyFont="1" applyFill="1" applyBorder="1" applyAlignment="1">
      <alignment horizontal="left" vertical="center"/>
    </xf>
    <xf numFmtId="0" fontId="47" fillId="0" borderId="182" xfId="118" applyFont="1" applyFill="1" applyBorder="1" applyAlignment="1">
      <alignment vertical="center"/>
    </xf>
    <xf numFmtId="0" fontId="47" fillId="0" borderId="165" xfId="118" applyFont="1" applyFill="1" applyBorder="1" applyAlignment="1">
      <alignment vertical="center"/>
    </xf>
    <xf numFmtId="0" fontId="47" fillId="0" borderId="25" xfId="118" applyFont="1" applyFill="1" applyBorder="1" applyAlignment="1">
      <alignment vertical="center"/>
    </xf>
    <xf numFmtId="0" fontId="47" fillId="0" borderId="25" xfId="118" applyFont="1" applyFill="1" applyBorder="1" applyAlignment="1">
      <alignment horizontal="left" vertical="top"/>
    </xf>
    <xf numFmtId="0" fontId="47" fillId="0" borderId="254" xfId="118" applyFont="1" applyFill="1" applyBorder="1" applyAlignment="1">
      <alignment vertical="center"/>
    </xf>
    <xf numFmtId="0" fontId="60" fillId="0" borderId="218" xfId="113" applyFont="1" applyBorder="1">
      <alignment vertical="center"/>
    </xf>
    <xf numFmtId="0" fontId="47" fillId="0" borderId="139" xfId="119" applyFont="1" applyBorder="1">
      <alignment vertical="center"/>
    </xf>
    <xf numFmtId="0" fontId="47" fillId="0" borderId="133" xfId="119" applyFont="1" applyBorder="1">
      <alignment vertical="center"/>
    </xf>
    <xf numFmtId="0" fontId="47" fillId="0" borderId="128" xfId="119" applyFont="1" applyBorder="1">
      <alignment vertical="center"/>
    </xf>
    <xf numFmtId="0" fontId="47" fillId="0" borderId="129" xfId="119" applyFont="1" applyBorder="1">
      <alignment vertical="center"/>
    </xf>
    <xf numFmtId="41" fontId="47" fillId="0" borderId="133" xfId="120" applyFont="1" applyFill="1" applyBorder="1" applyAlignment="1">
      <alignment vertical="center"/>
    </xf>
    <xf numFmtId="41" fontId="46" fillId="0" borderId="131" xfId="120" applyFont="1" applyFill="1" applyBorder="1" applyAlignment="1">
      <alignment vertical="center"/>
    </xf>
    <xf numFmtId="187" fontId="46" fillId="0" borderId="219" xfId="120" applyNumberFormat="1" applyFont="1" applyFill="1" applyBorder="1" applyAlignment="1">
      <alignment horizontal="right" vertical="center" wrapText="1"/>
    </xf>
    <xf numFmtId="41" fontId="46" fillId="0" borderId="130" xfId="120" applyFont="1" applyFill="1" applyBorder="1" applyAlignment="1">
      <alignment horizontal="center" vertical="center"/>
    </xf>
    <xf numFmtId="41" fontId="46" fillId="0" borderId="136" xfId="120" applyFont="1" applyFill="1" applyBorder="1" applyAlignment="1">
      <alignment horizontal="center" vertical="center" wrapText="1"/>
    </xf>
    <xf numFmtId="41" fontId="46" fillId="0" borderId="221" xfId="120" applyFont="1" applyFill="1" applyBorder="1" applyAlignment="1">
      <alignment vertical="center" wrapText="1"/>
    </xf>
    <xf numFmtId="0" fontId="47" fillId="0" borderId="130" xfId="119" applyFont="1" applyBorder="1">
      <alignment vertical="center"/>
    </xf>
    <xf numFmtId="0" fontId="47" fillId="0" borderId="222" xfId="119" applyFont="1" applyBorder="1" applyAlignment="1">
      <alignment horizontal="left" vertical="center"/>
    </xf>
    <xf numFmtId="0" fontId="47" fillId="0" borderId="214" xfId="119" applyFont="1" applyBorder="1" applyAlignment="1">
      <alignment horizontal="left" vertical="center"/>
    </xf>
    <xf numFmtId="0" fontId="47" fillId="0" borderId="215" xfId="119" applyFont="1" applyBorder="1" applyAlignment="1">
      <alignment horizontal="left" vertical="center" shrinkToFit="1"/>
    </xf>
    <xf numFmtId="41" fontId="47" fillId="0" borderId="213" xfId="120" applyFont="1" applyFill="1" applyBorder="1" applyAlignment="1">
      <alignment vertical="center"/>
    </xf>
    <xf numFmtId="41" fontId="46" fillId="0" borderId="215" xfId="120" applyFont="1" applyFill="1" applyBorder="1" applyAlignment="1">
      <alignment vertical="center"/>
    </xf>
    <xf numFmtId="41" fontId="46" fillId="0" borderId="213" xfId="120" applyFont="1" applyFill="1" applyBorder="1" applyAlignment="1">
      <alignment horizontal="center" vertical="center"/>
    </xf>
    <xf numFmtId="41" fontId="46" fillId="0" borderId="214" xfId="120" applyFont="1" applyFill="1" applyBorder="1" applyAlignment="1">
      <alignment horizontal="center" vertical="center" wrapText="1"/>
    </xf>
    <xf numFmtId="41" fontId="46" fillId="0" borderId="223" xfId="120" applyFont="1" applyFill="1" applyBorder="1" applyAlignment="1">
      <alignment vertical="center" wrapText="1"/>
    </xf>
    <xf numFmtId="0" fontId="47" fillId="0" borderId="218" xfId="119" applyFont="1" applyBorder="1">
      <alignment vertical="center"/>
    </xf>
    <xf numFmtId="0" fontId="47" fillId="0" borderId="140" xfId="119" applyFont="1" applyBorder="1">
      <alignment vertical="center"/>
    </xf>
    <xf numFmtId="0" fontId="47" fillId="0" borderId="182" xfId="119" applyFont="1" applyBorder="1" applyAlignment="1">
      <alignment horizontal="left" vertical="center"/>
    </xf>
    <xf numFmtId="0" fontId="47" fillId="0" borderId="165" xfId="119" applyFont="1" applyBorder="1" applyAlignment="1">
      <alignment horizontal="left" vertical="center"/>
    </xf>
    <xf numFmtId="0" fontId="47" fillId="0" borderId="149" xfId="119" applyFont="1" applyBorder="1" applyAlignment="1">
      <alignment horizontal="left" vertical="center" shrinkToFit="1"/>
    </xf>
    <xf numFmtId="0" fontId="49" fillId="0" borderId="150" xfId="119" applyFont="1" applyBorder="1" applyAlignment="1">
      <alignment horizontal="center" vertical="center" shrinkToFit="1"/>
    </xf>
    <xf numFmtId="41" fontId="47" fillId="0" borderId="255" xfId="120" applyFont="1" applyFill="1" applyBorder="1" applyAlignment="1">
      <alignment vertical="center"/>
    </xf>
    <xf numFmtId="41" fontId="47" fillId="0" borderId="149" xfId="120" applyFont="1" applyFill="1" applyBorder="1" applyAlignment="1">
      <alignment vertical="center"/>
    </xf>
    <xf numFmtId="184" fontId="47" fillId="0" borderId="151" xfId="120" applyNumberFormat="1" applyFont="1" applyFill="1" applyBorder="1" applyAlignment="1">
      <alignment horizontal="right" vertical="center" wrapText="1"/>
    </xf>
    <xf numFmtId="0" fontId="47" fillId="0" borderId="150" xfId="119" applyFont="1" applyBorder="1" applyAlignment="1">
      <alignment horizontal="left" vertical="center"/>
    </xf>
    <xf numFmtId="41" fontId="47" fillId="0" borderId="148" xfId="120" applyFont="1" applyFill="1" applyBorder="1" applyAlignment="1">
      <alignment vertical="center" wrapText="1"/>
    </xf>
    <xf numFmtId="41" fontId="47" fillId="0" borderId="225" xfId="120" applyFont="1" applyFill="1" applyBorder="1" applyAlignment="1">
      <alignment vertical="center" wrapText="1"/>
    </xf>
    <xf numFmtId="0" fontId="47" fillId="0" borderId="178" xfId="119" applyFont="1" applyBorder="1" applyAlignment="1">
      <alignment horizontal="left" vertical="center"/>
    </xf>
    <xf numFmtId="0" fontId="47" fillId="0" borderId="0" xfId="119" applyFont="1" applyAlignment="1">
      <alignment horizontal="left" vertical="center"/>
    </xf>
    <xf numFmtId="0" fontId="47" fillId="0" borderId="138" xfId="119" applyFont="1" applyBorder="1" applyAlignment="1">
      <alignment horizontal="left" vertical="center" shrinkToFit="1"/>
    </xf>
    <xf numFmtId="0" fontId="61" fillId="0" borderId="140" xfId="119" applyFont="1" applyBorder="1" applyAlignment="1">
      <alignment horizontal="center" vertical="center" shrinkToFit="1"/>
    </xf>
    <xf numFmtId="41" fontId="61" fillId="0" borderId="138" xfId="120" applyFont="1" applyFill="1" applyBorder="1" applyAlignment="1">
      <alignment vertical="center"/>
    </xf>
    <xf numFmtId="41" fontId="50" fillId="0" borderId="138" xfId="120" applyFont="1" applyFill="1" applyBorder="1" applyAlignment="1">
      <alignment vertical="center"/>
    </xf>
    <xf numFmtId="184" fontId="47" fillId="0" borderId="139" xfId="120" applyNumberFormat="1" applyFont="1" applyFill="1" applyBorder="1" applyAlignment="1">
      <alignment horizontal="right" vertical="center" wrapText="1"/>
    </xf>
    <xf numFmtId="41" fontId="47" fillId="0" borderId="154" xfId="120" applyFont="1" applyFill="1" applyBorder="1" applyAlignment="1">
      <alignment vertical="center"/>
    </xf>
    <xf numFmtId="41" fontId="47" fillId="0" borderId="153" xfId="120" applyFont="1" applyFill="1" applyBorder="1" applyAlignment="1">
      <alignment vertical="center" wrapText="1"/>
    </xf>
    <xf numFmtId="41" fontId="47" fillId="0" borderId="256" xfId="120" applyFont="1" applyFill="1" applyBorder="1" applyAlignment="1">
      <alignment vertical="center" wrapText="1"/>
    </xf>
    <xf numFmtId="0" fontId="49" fillId="0" borderId="140" xfId="119" applyFont="1" applyBorder="1" applyAlignment="1">
      <alignment horizontal="center" vertical="center" shrinkToFit="1"/>
    </xf>
    <xf numFmtId="41" fontId="49" fillId="0" borderId="138" xfId="120" applyFont="1" applyFill="1" applyBorder="1" applyAlignment="1">
      <alignment vertical="center"/>
    </xf>
    <xf numFmtId="41" fontId="47" fillId="0" borderId="140" xfId="120" applyFont="1" applyFill="1" applyBorder="1" applyAlignment="1">
      <alignment vertical="center"/>
    </xf>
    <xf numFmtId="41" fontId="47" fillId="0" borderId="0" xfId="120" applyFont="1" applyFill="1" applyBorder="1" applyAlignment="1">
      <alignment vertical="center" wrapText="1"/>
    </xf>
    <xf numFmtId="41" fontId="47" fillId="0" borderId="0" xfId="120" applyFont="1" applyFill="1" applyBorder="1" applyAlignment="1">
      <alignment horizontal="center" vertical="center" wrapText="1"/>
    </xf>
    <xf numFmtId="41" fontId="47" fillId="0" borderId="5" xfId="120" applyFont="1" applyFill="1" applyBorder="1" applyAlignment="1">
      <alignment vertical="center" wrapText="1"/>
    </xf>
    <xf numFmtId="0" fontId="47" fillId="0" borderId="173" xfId="119" applyFont="1" applyBorder="1" applyAlignment="1">
      <alignment horizontal="left" vertical="center" shrinkToFit="1"/>
    </xf>
    <xf numFmtId="0" fontId="49" fillId="0" borderId="172" xfId="119" applyFont="1" applyBorder="1" applyAlignment="1">
      <alignment horizontal="center" vertical="center" shrinkToFit="1"/>
    </xf>
    <xf numFmtId="41" fontId="47" fillId="0" borderId="173" xfId="120" applyFont="1" applyFill="1" applyBorder="1" applyAlignment="1">
      <alignment vertical="center"/>
    </xf>
    <xf numFmtId="184" fontId="47" fillId="0" borderId="171" xfId="120" applyNumberFormat="1" applyFont="1" applyFill="1" applyBorder="1" applyAlignment="1">
      <alignment horizontal="right" vertical="center" wrapText="1"/>
    </xf>
    <xf numFmtId="0" fontId="47" fillId="0" borderId="172" xfId="119" applyFont="1" applyBorder="1" applyAlignment="1">
      <alignment horizontal="left" vertical="center"/>
    </xf>
    <xf numFmtId="41" fontId="47" fillId="0" borderId="175" xfId="120" applyFont="1" applyFill="1" applyBorder="1" applyAlignment="1">
      <alignment vertical="center" wrapText="1"/>
    </xf>
    <xf numFmtId="41" fontId="47" fillId="0" borderId="175" xfId="120" applyFont="1" applyFill="1" applyBorder="1" applyAlignment="1">
      <alignment horizontal="right" vertical="center" wrapText="1"/>
    </xf>
    <xf numFmtId="41" fontId="47" fillId="0" borderId="257" xfId="120" applyFont="1" applyFill="1" applyBorder="1" applyAlignment="1">
      <alignment vertical="center" wrapText="1"/>
    </xf>
    <xf numFmtId="41" fontId="50" fillId="0" borderId="258" xfId="120" applyFont="1" applyFill="1" applyBorder="1" applyAlignment="1">
      <alignment vertical="center"/>
    </xf>
    <xf numFmtId="0" fontId="47" fillId="0" borderId="167" xfId="119" applyFont="1" applyBorder="1" applyAlignment="1">
      <alignment horizontal="left" vertical="center" shrinkToFit="1"/>
    </xf>
    <xf numFmtId="0" fontId="61" fillId="0" borderId="169" xfId="119" applyFont="1" applyBorder="1" applyAlignment="1">
      <alignment horizontal="center" vertical="center" shrinkToFit="1"/>
    </xf>
    <xf numFmtId="41" fontId="61" fillId="0" borderId="167" xfId="120" applyFont="1" applyFill="1" applyBorder="1" applyAlignment="1">
      <alignment vertical="center"/>
    </xf>
    <xf numFmtId="41" fontId="49" fillId="0" borderId="167" xfId="120" applyFont="1" applyFill="1" applyBorder="1" applyAlignment="1">
      <alignment vertical="center"/>
    </xf>
    <xf numFmtId="184" fontId="47" fillId="0" borderId="166" xfId="120" applyNumberFormat="1" applyFont="1" applyFill="1" applyBorder="1" applyAlignment="1">
      <alignment horizontal="right" vertical="center" wrapText="1"/>
    </xf>
    <xf numFmtId="41" fontId="47" fillId="0" borderId="169" xfId="120" applyFont="1" applyFill="1" applyBorder="1" applyAlignment="1">
      <alignment vertical="center"/>
    </xf>
    <xf numFmtId="41" fontId="47" fillId="0" borderId="168" xfId="120" applyFont="1" applyFill="1" applyBorder="1" applyAlignment="1">
      <alignment vertical="center" wrapText="1"/>
    </xf>
    <xf numFmtId="0" fontId="21" fillId="0" borderId="168" xfId="0" applyFont="1" applyBorder="1">
      <alignment vertical="center"/>
    </xf>
    <xf numFmtId="41" fontId="47" fillId="0" borderId="168" xfId="120" applyFont="1" applyFill="1" applyBorder="1" applyAlignment="1">
      <alignment horizontal="center" vertical="center" wrapText="1"/>
    </xf>
    <xf numFmtId="9" fontId="47" fillId="0" borderId="168" xfId="120" applyNumberFormat="1" applyFont="1" applyFill="1" applyBorder="1" applyAlignment="1">
      <alignment horizontal="center" vertical="center" wrapText="1"/>
    </xf>
    <xf numFmtId="41" fontId="47" fillId="0" borderId="216" xfId="120" applyFont="1" applyFill="1" applyBorder="1" applyAlignment="1">
      <alignment vertical="center" wrapText="1"/>
    </xf>
    <xf numFmtId="0" fontId="47" fillId="0" borderId="259" xfId="119" applyFont="1" applyBorder="1" applyAlignment="1">
      <alignment horizontal="left" vertical="center" shrinkToFit="1"/>
    </xf>
    <xf numFmtId="0" fontId="49" fillId="0" borderId="260" xfId="119" applyFont="1" applyBorder="1" applyAlignment="1">
      <alignment horizontal="center" vertical="center" shrinkToFit="1"/>
    </xf>
    <xf numFmtId="41" fontId="47" fillId="0" borderId="261" xfId="120" applyFont="1" applyFill="1" applyBorder="1" applyAlignment="1">
      <alignment vertical="center"/>
    </xf>
    <xf numFmtId="41" fontId="47" fillId="0" borderId="259" xfId="120" applyFont="1" applyFill="1" applyBorder="1" applyAlignment="1">
      <alignment vertical="center"/>
    </xf>
    <xf numFmtId="184" fontId="47" fillId="0" borderId="262" xfId="120" applyNumberFormat="1" applyFont="1" applyFill="1" applyBorder="1" applyAlignment="1">
      <alignment horizontal="right" vertical="center" wrapText="1"/>
    </xf>
    <xf numFmtId="0" fontId="47" fillId="0" borderId="260" xfId="119" applyFont="1" applyBorder="1" applyAlignment="1">
      <alignment horizontal="left" vertical="center"/>
    </xf>
    <xf numFmtId="41" fontId="47" fillId="0" borderId="263" xfId="120" applyFont="1" applyFill="1" applyBorder="1" applyAlignment="1">
      <alignment vertical="center" wrapText="1"/>
    </xf>
    <xf numFmtId="41" fontId="47" fillId="0" borderId="263" xfId="120" applyFont="1" applyFill="1" applyBorder="1" applyAlignment="1">
      <alignment horizontal="right" vertical="center" wrapText="1"/>
    </xf>
    <xf numFmtId="41" fontId="47" fillId="0" borderId="264" xfId="120" applyFont="1" applyFill="1" applyBorder="1" applyAlignment="1">
      <alignment vertical="center" wrapText="1"/>
    </xf>
    <xf numFmtId="0" fontId="21" fillId="0" borderId="0" xfId="0" applyFont="1">
      <alignment vertical="center"/>
    </xf>
    <xf numFmtId="10" fontId="47" fillId="0" borderId="153" xfId="120" applyNumberFormat="1" applyFont="1" applyFill="1" applyBorder="1" applyAlignment="1">
      <alignment horizontal="center" vertical="center" wrapText="1"/>
    </xf>
    <xf numFmtId="41" fontId="47" fillId="0" borderId="0" xfId="120" applyFont="1" applyFill="1" applyBorder="1" applyAlignment="1">
      <alignment vertical="center"/>
    </xf>
    <xf numFmtId="10" fontId="47" fillId="0" borderId="0" xfId="120" applyNumberFormat="1" applyFont="1" applyFill="1" applyBorder="1" applyAlignment="1">
      <alignment horizontal="center" vertical="center" wrapText="1"/>
    </xf>
    <xf numFmtId="0" fontId="47" fillId="0" borderId="140" xfId="119" applyFont="1" applyBorder="1" applyAlignment="1">
      <alignment horizontal="center" vertical="center" shrinkToFit="1"/>
    </xf>
    <xf numFmtId="41" fontId="47" fillId="0" borderId="138" xfId="120" applyFont="1" applyFill="1" applyBorder="1" applyAlignment="1">
      <alignment vertical="center"/>
    </xf>
    <xf numFmtId="0" fontId="21" fillId="0" borderId="228" xfId="0" applyFont="1" applyBorder="1">
      <alignment vertical="center"/>
    </xf>
    <xf numFmtId="0" fontId="35" fillId="0" borderId="165" xfId="113" applyFont="1" applyBorder="1" applyAlignment="1">
      <alignment horizontal="left" vertical="center"/>
    </xf>
    <xf numFmtId="0" fontId="47" fillId="0" borderId="149" xfId="121" applyFont="1" applyBorder="1" applyAlignment="1">
      <alignment horizontal="left" vertical="center" shrinkToFit="1"/>
    </xf>
    <xf numFmtId="41" fontId="47" fillId="0" borderId="224" xfId="120" applyFont="1" applyFill="1" applyBorder="1" applyAlignment="1">
      <alignment vertical="center"/>
    </xf>
    <xf numFmtId="41" fontId="46" fillId="0" borderId="220" xfId="120" applyFont="1" applyFill="1" applyBorder="1" applyAlignment="1">
      <alignment vertical="center"/>
    </xf>
    <xf numFmtId="187" fontId="46" fillId="0" borderId="265" xfId="120" applyNumberFormat="1" applyFont="1" applyFill="1" applyBorder="1" applyAlignment="1">
      <alignment horizontal="right" vertical="center" wrapText="1"/>
    </xf>
    <xf numFmtId="0" fontId="46" fillId="0" borderId="150" xfId="119" applyFont="1" applyBorder="1" applyAlignment="1">
      <alignment horizontal="left" vertical="center"/>
    </xf>
    <xf numFmtId="41" fontId="46" fillId="0" borderId="148" xfId="120" applyFont="1" applyFill="1" applyBorder="1" applyAlignment="1">
      <alignment vertical="center" wrapText="1"/>
    </xf>
    <xf numFmtId="41" fontId="46" fillId="0" borderId="148" xfId="120" applyFont="1" applyFill="1" applyBorder="1" applyAlignment="1">
      <alignment horizontal="center" vertical="center" wrapText="1"/>
    </xf>
    <xf numFmtId="180" fontId="46" fillId="0" borderId="266" xfId="120" applyNumberFormat="1" applyFont="1" applyFill="1" applyBorder="1" applyAlignment="1">
      <alignment horizontal="right" vertical="center"/>
    </xf>
    <xf numFmtId="0" fontId="35" fillId="0" borderId="0" xfId="113" applyFont="1" applyAlignment="1">
      <alignment horizontal="left" vertical="center"/>
    </xf>
    <xf numFmtId="0" fontId="47" fillId="0" borderId="138" xfId="121" applyFont="1" applyBorder="1" applyAlignment="1">
      <alignment horizontal="left" vertical="center" shrinkToFit="1"/>
    </xf>
    <xf numFmtId="41" fontId="46" fillId="0" borderId="138" xfId="120" applyFont="1" applyFill="1" applyBorder="1" applyAlignment="1">
      <alignment vertical="center"/>
    </xf>
    <xf numFmtId="187" fontId="46" fillId="0" borderId="139" xfId="120" applyNumberFormat="1" applyFont="1" applyFill="1" applyBorder="1" applyAlignment="1">
      <alignment horizontal="right" vertical="center" wrapText="1"/>
    </xf>
    <xf numFmtId="42" fontId="47" fillId="0" borderId="140" xfId="122" applyNumberFormat="1" applyFont="1" applyBorder="1" applyAlignment="1">
      <alignment horizontal="left" vertical="center"/>
    </xf>
    <xf numFmtId="41" fontId="47" fillId="0" borderId="153" xfId="120" applyFont="1" applyFill="1" applyBorder="1" applyAlignment="1">
      <alignment horizontal="center" vertical="center" wrapText="1"/>
    </xf>
    <xf numFmtId="41" fontId="21" fillId="0" borderId="5" xfId="123" applyFont="1" applyFill="1" applyBorder="1" applyAlignment="1">
      <alignment vertical="center"/>
    </xf>
    <xf numFmtId="41" fontId="21" fillId="0" borderId="140" xfId="123" applyFont="1" applyFill="1" applyBorder="1" applyAlignment="1">
      <alignment vertical="center"/>
    </xf>
    <xf numFmtId="183" fontId="47" fillId="0" borderId="0" xfId="120" applyNumberFormat="1" applyFont="1" applyFill="1" applyBorder="1" applyAlignment="1">
      <alignment horizontal="center" vertical="center" wrapText="1"/>
    </xf>
    <xf numFmtId="193" fontId="47" fillId="0" borderId="0" xfId="120" applyNumberFormat="1" applyFont="1" applyFill="1" applyBorder="1" applyAlignment="1">
      <alignment horizontal="center" vertical="center" wrapText="1"/>
    </xf>
    <xf numFmtId="41" fontId="0" fillId="0" borderId="140" xfId="120" applyFont="1" applyFill="1" applyBorder="1" applyAlignment="1">
      <alignment vertical="center"/>
    </xf>
    <xf numFmtId="41" fontId="21" fillId="0" borderId="0" xfId="120" applyFont="1" applyFill="1" applyBorder="1" applyAlignment="1">
      <alignment vertical="center" wrapText="1"/>
    </xf>
    <xf numFmtId="41" fontId="21" fillId="0" borderId="0" xfId="120" applyFont="1" applyFill="1" applyBorder="1" applyAlignment="1">
      <alignment horizontal="center" vertical="center" wrapText="1"/>
    </xf>
    <xf numFmtId="0" fontId="21" fillId="0" borderId="180" xfId="0" applyFont="1" applyBorder="1">
      <alignment vertical="center"/>
    </xf>
    <xf numFmtId="0" fontId="47" fillId="0" borderId="208" xfId="121" applyFont="1" applyBorder="1" applyAlignment="1">
      <alignment horizontal="left" vertical="center" shrinkToFit="1"/>
    </xf>
    <xf numFmtId="41" fontId="46" fillId="0" borderId="208" xfId="120" applyFont="1" applyFill="1" applyBorder="1" applyAlignment="1">
      <alignment vertical="center"/>
    </xf>
    <xf numFmtId="187" fontId="46" fillId="0" borderId="267" xfId="120" applyNumberFormat="1" applyFont="1" applyFill="1" applyBorder="1" applyAlignment="1">
      <alignment horizontal="right" vertical="center" wrapText="1"/>
    </xf>
    <xf numFmtId="41" fontId="47" fillId="0" borderId="208" xfId="120" applyFont="1" applyFill="1" applyBorder="1" applyAlignment="1">
      <alignment vertical="center" wrapText="1"/>
    </xf>
    <xf numFmtId="0" fontId="47" fillId="0" borderId="4" xfId="124" applyFont="1" applyBorder="1">
      <alignment vertical="center"/>
    </xf>
    <xf numFmtId="0" fontId="47" fillId="0" borderId="139" xfId="124" applyFont="1" applyBorder="1">
      <alignment vertical="center"/>
    </xf>
    <xf numFmtId="0" fontId="47" fillId="0" borderId="180" xfId="124" applyFont="1" applyBorder="1">
      <alignment vertical="center"/>
    </xf>
    <xf numFmtId="0" fontId="47" fillId="0" borderId="177" xfId="124" applyFont="1" applyBorder="1">
      <alignment vertical="center"/>
    </xf>
    <xf numFmtId="0" fontId="35" fillId="0" borderId="182" xfId="113" applyFont="1" applyBorder="1" applyAlignment="1">
      <alignment horizontal="left" vertical="center"/>
    </xf>
    <xf numFmtId="0" fontId="47" fillId="0" borderId="150" xfId="121" applyFont="1" applyBorder="1" applyAlignment="1">
      <alignment horizontal="center" vertical="center" shrinkToFit="1"/>
    </xf>
    <xf numFmtId="41" fontId="47" fillId="0" borderId="149" xfId="125" applyFont="1" applyFill="1" applyBorder="1" applyAlignment="1">
      <alignment vertical="center"/>
    </xf>
    <xf numFmtId="41" fontId="47" fillId="0" borderId="173" xfId="125" applyFont="1" applyFill="1" applyBorder="1" applyAlignment="1">
      <alignment vertical="center"/>
    </xf>
    <xf numFmtId="184" fontId="47" fillId="0" borderId="268" xfId="115" applyNumberFormat="1" applyFont="1" applyFill="1" applyBorder="1" applyAlignment="1">
      <alignment vertical="center" wrapText="1"/>
    </xf>
    <xf numFmtId="0" fontId="47" fillId="0" borderId="150" xfId="121" applyFont="1" applyBorder="1" applyAlignment="1">
      <alignment horizontal="left" vertical="center"/>
    </xf>
    <xf numFmtId="41" fontId="47" fillId="0" borderId="148" xfId="125" applyFont="1" applyFill="1" applyBorder="1" applyAlignment="1">
      <alignment vertical="center" wrapText="1"/>
    </xf>
    <xf numFmtId="41" fontId="47" fillId="0" borderId="148" xfId="125" applyFont="1" applyFill="1" applyBorder="1" applyAlignment="1">
      <alignment horizontal="center" vertical="center" wrapText="1"/>
    </xf>
    <xf numFmtId="180" fontId="47" fillId="0" borderId="225" xfId="125" applyNumberFormat="1" applyFont="1" applyFill="1" applyBorder="1" applyAlignment="1">
      <alignment vertical="center" wrapText="1"/>
    </xf>
    <xf numFmtId="0" fontId="47" fillId="0" borderId="178" xfId="124" applyFont="1" applyBorder="1" applyAlignment="1">
      <alignment horizontal="left" vertical="center"/>
    </xf>
    <xf numFmtId="0" fontId="47" fillId="0" borderId="0" xfId="124" applyFont="1" applyAlignment="1">
      <alignment horizontal="left" vertical="center"/>
    </xf>
    <xf numFmtId="0" fontId="48" fillId="0" borderId="154" xfId="113" applyFont="1" applyBorder="1" applyAlignment="1">
      <alignment horizontal="center" vertical="center"/>
    </xf>
    <xf numFmtId="41" fontId="48" fillId="0" borderId="155" xfId="115" applyFont="1" applyFill="1" applyBorder="1" applyAlignment="1">
      <alignment vertical="center"/>
    </xf>
    <xf numFmtId="184" fontId="47" fillId="0" borderId="139" xfId="125" applyNumberFormat="1" applyFont="1" applyFill="1" applyBorder="1" applyAlignment="1">
      <alignment vertical="center"/>
    </xf>
    <xf numFmtId="41" fontId="46" fillId="0" borderId="140" xfId="120" applyFont="1" applyFill="1" applyBorder="1" applyAlignment="1">
      <alignment vertical="center"/>
    </xf>
    <xf numFmtId="41" fontId="46" fillId="0" borderId="0" xfId="120" applyFont="1" applyFill="1" applyBorder="1" applyAlignment="1">
      <alignment vertical="center" wrapText="1"/>
    </xf>
    <xf numFmtId="41" fontId="46" fillId="0" borderId="0" xfId="120" applyFont="1" applyFill="1" applyBorder="1" applyAlignment="1">
      <alignment horizontal="center" vertical="center" wrapText="1"/>
    </xf>
    <xf numFmtId="41" fontId="46" fillId="0" borderId="5" xfId="120" applyFont="1" applyFill="1" applyBorder="1" applyAlignment="1">
      <alignment vertical="center" wrapText="1"/>
    </xf>
    <xf numFmtId="0" fontId="47" fillId="0" borderId="228" xfId="124" applyFont="1" applyBorder="1">
      <alignment vertical="center"/>
    </xf>
    <xf numFmtId="0" fontId="47" fillId="0" borderId="270" xfId="121" applyFont="1" applyBorder="1" applyAlignment="1">
      <alignment horizontal="left" vertical="center" shrinkToFit="1"/>
    </xf>
    <xf numFmtId="0" fontId="47" fillId="0" borderId="0" xfId="121" applyFont="1" applyAlignment="1">
      <alignment horizontal="center" vertical="center" shrinkToFit="1"/>
    </xf>
    <xf numFmtId="41" fontId="47" fillId="0" borderId="270" xfId="125" applyFont="1" applyFill="1" applyBorder="1" applyAlignment="1">
      <alignment vertical="center"/>
    </xf>
    <xf numFmtId="41" fontId="47" fillId="0" borderId="138" xfId="125" applyFont="1" applyFill="1" applyBorder="1" applyAlignment="1">
      <alignment vertical="center"/>
    </xf>
    <xf numFmtId="184" fontId="47" fillId="0" borderId="139" xfId="125" applyNumberFormat="1" applyFont="1" applyFill="1" applyBorder="1" applyAlignment="1">
      <alignment vertical="center" wrapText="1"/>
    </xf>
    <xf numFmtId="183" fontId="46" fillId="0" borderId="0" xfId="120" applyNumberFormat="1" applyFont="1" applyFill="1" applyBorder="1" applyAlignment="1">
      <alignment horizontal="center" vertical="center" wrapText="1"/>
    </xf>
    <xf numFmtId="41" fontId="46" fillId="0" borderId="270" xfId="120" applyFont="1" applyFill="1" applyBorder="1" applyAlignment="1">
      <alignment vertical="center" wrapText="1"/>
    </xf>
    <xf numFmtId="0" fontId="21" fillId="0" borderId="218" xfId="126" applyFont="1" applyBorder="1">
      <alignment vertical="center"/>
    </xf>
    <xf numFmtId="0" fontId="21" fillId="0" borderId="139" xfId="126" applyFont="1" applyBorder="1">
      <alignment vertical="center"/>
    </xf>
    <xf numFmtId="0" fontId="21" fillId="0" borderId="140" xfId="126" applyFont="1" applyBorder="1">
      <alignment vertical="center"/>
    </xf>
    <xf numFmtId="0" fontId="46" fillId="0" borderId="177" xfId="126" applyFont="1" applyBorder="1">
      <alignment vertical="center"/>
    </xf>
    <xf numFmtId="0" fontId="46" fillId="0" borderId="182" xfId="126" applyFont="1" applyBorder="1" applyAlignment="1">
      <alignment horizontal="left" vertical="center"/>
    </xf>
    <xf numFmtId="0" fontId="46" fillId="0" borderId="165" xfId="126" applyFont="1" applyBorder="1" applyAlignment="1">
      <alignment horizontal="left" vertical="center"/>
    </xf>
    <xf numFmtId="0" fontId="46" fillId="0" borderId="271" xfId="0" applyFont="1" applyBorder="1" applyAlignment="1">
      <alignment vertical="center" shrinkToFit="1"/>
    </xf>
    <xf numFmtId="0" fontId="46" fillId="0" borderId="242" xfId="0" applyFont="1" applyBorder="1" applyAlignment="1">
      <alignment horizontal="center" vertical="center"/>
    </xf>
    <xf numFmtId="41" fontId="46" fillId="0" borderId="173" xfId="120" applyFont="1" applyFill="1" applyBorder="1" applyAlignment="1">
      <alignment horizontal="right" vertical="center"/>
    </xf>
    <xf numFmtId="41" fontId="46" fillId="0" borderId="255" xfId="120" applyFont="1" applyFill="1" applyBorder="1" applyAlignment="1">
      <alignment horizontal="right" vertical="center"/>
    </xf>
    <xf numFmtId="187" fontId="21" fillId="0" borderId="251" xfId="127" applyNumberFormat="1" applyFont="1" applyFill="1" applyBorder="1" applyAlignment="1">
      <alignment vertical="center"/>
    </xf>
    <xf numFmtId="41" fontId="46" fillId="0" borderId="272" xfId="6" applyFont="1" applyFill="1" applyBorder="1" applyAlignment="1">
      <alignment horizontal="left" vertical="center"/>
    </xf>
    <xf numFmtId="41" fontId="46" fillId="0" borderId="175" xfId="120" applyFont="1" applyFill="1" applyBorder="1" applyAlignment="1">
      <alignment vertical="center" wrapText="1"/>
    </xf>
    <xf numFmtId="41" fontId="46" fillId="0" borderId="175" xfId="120" applyFont="1" applyFill="1" applyBorder="1" applyAlignment="1">
      <alignment horizontal="center" vertical="center" wrapText="1"/>
    </xf>
    <xf numFmtId="180" fontId="21" fillId="0" borderId="257" xfId="120" applyNumberFormat="1" applyFont="1" applyFill="1" applyBorder="1" applyAlignment="1">
      <alignment vertical="center" wrapText="1"/>
    </xf>
    <xf numFmtId="0" fontId="46" fillId="0" borderId="0" xfId="126" applyFont="1" applyAlignment="1">
      <alignment horizontal="left" vertical="center"/>
    </xf>
    <xf numFmtId="0" fontId="46" fillId="0" borderId="138" xfId="0" applyFont="1" applyBorder="1" applyAlignment="1">
      <alignment vertical="center" shrinkToFit="1"/>
    </xf>
    <xf numFmtId="196" fontId="48" fillId="0" borderId="226" xfId="128" applyNumberFormat="1" applyFont="1" applyBorder="1" applyAlignment="1">
      <alignment horizontal="center" vertical="center" shrinkToFit="1"/>
    </xf>
    <xf numFmtId="196" fontId="48" fillId="0" borderId="180" xfId="120" applyNumberFormat="1" applyFont="1" applyFill="1" applyBorder="1" applyAlignment="1">
      <alignment horizontal="right" vertical="center"/>
    </xf>
    <xf numFmtId="41" fontId="46" fillId="0" borderId="138" xfId="120" applyFont="1" applyFill="1" applyBorder="1" applyAlignment="1">
      <alignment horizontal="right" vertical="center"/>
    </xf>
    <xf numFmtId="187" fontId="21" fillId="0" borderId="180" xfId="127" applyNumberFormat="1" applyFont="1" applyFill="1" applyBorder="1" applyAlignment="1">
      <alignment vertical="center"/>
    </xf>
    <xf numFmtId="0" fontId="46" fillId="0" borderId="140" xfId="0" applyFont="1" applyBorder="1" applyAlignment="1">
      <alignment horizontal="center" vertical="center"/>
    </xf>
    <xf numFmtId="41" fontId="46" fillId="0" borderId="180" xfId="120" applyFont="1" applyFill="1" applyBorder="1" applyAlignment="1">
      <alignment horizontal="right" vertical="center"/>
    </xf>
    <xf numFmtId="187" fontId="46" fillId="0" borderId="276" xfId="120" applyNumberFormat="1" applyFont="1" applyFill="1" applyBorder="1" applyAlignment="1">
      <alignment horizontal="right" vertical="center" wrapText="1"/>
    </xf>
    <xf numFmtId="41" fontId="46" fillId="0" borderId="247" xfId="115" applyFont="1" applyFill="1" applyBorder="1" applyAlignment="1">
      <alignment horizontal="center" vertical="center"/>
    </xf>
    <xf numFmtId="41" fontId="46" fillId="0" borderId="248" xfId="115" applyFont="1" applyFill="1" applyBorder="1" applyAlignment="1">
      <alignment horizontal="center" vertical="center" wrapText="1"/>
    </xf>
    <xf numFmtId="0" fontId="47" fillId="0" borderId="277" xfId="119" applyFont="1" applyBorder="1">
      <alignment vertical="center"/>
    </xf>
    <xf numFmtId="0" fontId="47" fillId="0" borderId="278" xfId="119" applyFont="1" applyBorder="1">
      <alignment vertical="center"/>
    </xf>
    <xf numFmtId="0" fontId="47" fillId="0" borderId="279" xfId="119" applyFont="1" applyBorder="1">
      <alignment vertical="center"/>
    </xf>
    <xf numFmtId="41" fontId="47" fillId="0" borderId="280" xfId="120" applyFont="1" applyFill="1" applyBorder="1" applyAlignment="1">
      <alignment vertical="center"/>
    </xf>
    <xf numFmtId="41" fontId="46" fillId="0" borderId="279" xfId="120" applyFont="1" applyFill="1" applyBorder="1" applyAlignment="1">
      <alignment vertical="center"/>
    </xf>
    <xf numFmtId="187" fontId="46" fillId="0" borderId="277" xfId="120" applyNumberFormat="1" applyFont="1" applyFill="1" applyBorder="1" applyAlignment="1">
      <alignment horizontal="right" vertical="center" wrapText="1"/>
    </xf>
    <xf numFmtId="41" fontId="46" fillId="0" borderId="280" xfId="120" applyFont="1" applyFill="1" applyBorder="1" applyAlignment="1">
      <alignment horizontal="center" vertical="center"/>
    </xf>
    <xf numFmtId="41" fontId="46" fillId="0" borderId="278" xfId="120" applyFont="1" applyFill="1" applyBorder="1" applyAlignment="1">
      <alignment horizontal="center" vertical="center" wrapText="1"/>
    </xf>
    <xf numFmtId="41" fontId="46" fillId="0" borderId="281" xfId="120" applyFont="1" applyFill="1" applyBorder="1" applyAlignment="1">
      <alignment vertical="center" wrapText="1"/>
    </xf>
    <xf numFmtId="0" fontId="47" fillId="0" borderId="139" xfId="119" applyFont="1" applyFill="1" applyBorder="1" applyAlignment="1">
      <alignment vertical="center"/>
    </xf>
    <xf numFmtId="0" fontId="47" fillId="0" borderId="133" xfId="119" applyFont="1" applyFill="1" applyBorder="1" applyAlignment="1">
      <alignment vertical="center"/>
    </xf>
    <xf numFmtId="0" fontId="47" fillId="0" borderId="128" xfId="119" applyFont="1" applyFill="1" applyBorder="1" applyAlignment="1">
      <alignment vertical="center"/>
    </xf>
    <xf numFmtId="0" fontId="47" fillId="0" borderId="129" xfId="119" applyFont="1" applyFill="1" applyBorder="1" applyAlignment="1">
      <alignment vertical="center"/>
    </xf>
    <xf numFmtId="41" fontId="46" fillId="0" borderId="131" xfId="120" applyNumberFormat="1" applyFont="1" applyFill="1" applyBorder="1" applyAlignment="1">
      <alignment vertical="center"/>
    </xf>
    <xf numFmtId="41" fontId="46" fillId="0" borderId="221" xfId="120" applyNumberFormat="1" applyFont="1" applyFill="1" applyBorder="1" applyAlignment="1">
      <alignment vertical="center" wrapText="1"/>
    </xf>
    <xf numFmtId="0" fontId="47" fillId="0" borderId="130" xfId="119" applyFont="1" applyFill="1" applyBorder="1" applyAlignment="1">
      <alignment vertical="center"/>
    </xf>
    <xf numFmtId="0" fontId="47" fillId="0" borderId="222" xfId="119" applyFont="1" applyFill="1" applyBorder="1" applyAlignment="1">
      <alignment horizontal="left" vertical="center"/>
    </xf>
    <xf numFmtId="0" fontId="47" fillId="0" borderId="214" xfId="119" applyFont="1" applyFill="1" applyBorder="1" applyAlignment="1">
      <alignment horizontal="left" vertical="center"/>
    </xf>
    <xf numFmtId="0" fontId="47" fillId="0" borderId="215" xfId="119" applyFont="1" applyFill="1" applyBorder="1" applyAlignment="1">
      <alignment horizontal="left" vertical="center" shrinkToFit="1"/>
    </xf>
    <xf numFmtId="41" fontId="46" fillId="0" borderId="215" xfId="120" applyNumberFormat="1" applyFont="1" applyFill="1" applyBorder="1" applyAlignment="1">
      <alignment vertical="center"/>
    </xf>
    <xf numFmtId="41" fontId="46" fillId="0" borderId="223" xfId="120" applyNumberFormat="1" applyFont="1" applyFill="1" applyBorder="1" applyAlignment="1">
      <alignment vertical="center" wrapText="1"/>
    </xf>
    <xf numFmtId="0" fontId="21" fillId="0" borderId="22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47" fillId="0" borderId="182" xfId="119" applyFont="1" applyFill="1" applyBorder="1" applyAlignment="1">
      <alignment horizontal="left" vertical="center"/>
    </xf>
    <xf numFmtId="0" fontId="35" fillId="0" borderId="165" xfId="113" applyFont="1" applyFill="1" applyBorder="1" applyAlignment="1">
      <alignment horizontal="left" vertical="center"/>
    </xf>
    <xf numFmtId="0" fontId="47" fillId="0" borderId="149" xfId="121" applyFont="1" applyFill="1" applyBorder="1" applyAlignment="1">
      <alignment horizontal="left" vertical="center" shrinkToFit="1"/>
    </xf>
    <xf numFmtId="41" fontId="46" fillId="0" borderId="220" xfId="120" applyNumberFormat="1" applyFont="1" applyFill="1" applyBorder="1" applyAlignment="1">
      <alignment vertical="center"/>
    </xf>
    <xf numFmtId="0" fontId="46" fillId="0" borderId="150" xfId="119" applyFont="1" applyFill="1" applyBorder="1" applyAlignment="1">
      <alignment horizontal="left" vertical="center"/>
    </xf>
    <xf numFmtId="0" fontId="47" fillId="0" borderId="178" xfId="119" applyFont="1" applyFill="1" applyBorder="1" applyAlignment="1">
      <alignment horizontal="left" vertical="center"/>
    </xf>
    <xf numFmtId="0" fontId="35" fillId="0" borderId="0" xfId="113" applyFont="1" applyFill="1" applyBorder="1" applyAlignment="1">
      <alignment horizontal="left" vertical="center"/>
    </xf>
    <xf numFmtId="0" fontId="47" fillId="0" borderId="138" xfId="121" applyFont="1" applyFill="1" applyBorder="1" applyAlignment="1">
      <alignment horizontal="left" vertical="center" shrinkToFit="1"/>
    </xf>
    <xf numFmtId="41" fontId="46" fillId="0" borderId="138" xfId="120" applyNumberFormat="1" applyFont="1" applyFill="1" applyBorder="1" applyAlignment="1">
      <alignment vertical="center"/>
    </xf>
    <xf numFmtId="0" fontId="21" fillId="0" borderId="180" xfId="0" applyFont="1" applyBorder="1" applyAlignment="1">
      <alignment vertical="center"/>
    </xf>
    <xf numFmtId="0" fontId="47" fillId="0" borderId="0" xfId="119" applyFont="1" applyFill="1" applyBorder="1" applyAlignment="1">
      <alignment horizontal="left" vertical="center"/>
    </xf>
    <xf numFmtId="0" fontId="47" fillId="0" borderId="208" xfId="121" applyFont="1" applyFill="1" applyBorder="1" applyAlignment="1">
      <alignment horizontal="left" vertical="center" shrinkToFit="1"/>
    </xf>
    <xf numFmtId="41" fontId="46" fillId="0" borderId="208" xfId="120" applyNumberFormat="1" applyFont="1" applyFill="1" applyBorder="1" applyAlignment="1">
      <alignment vertical="center"/>
    </xf>
    <xf numFmtId="0" fontId="47" fillId="0" borderId="4" xfId="124" applyFont="1" applyFill="1" applyBorder="1" applyAlignment="1">
      <alignment vertical="center"/>
    </xf>
    <xf numFmtId="0" fontId="47" fillId="0" borderId="139" xfId="124" applyFont="1" applyFill="1" applyBorder="1" applyAlignment="1">
      <alignment vertical="center"/>
    </xf>
    <xf numFmtId="0" fontId="47" fillId="0" borderId="180" xfId="124" applyFont="1" applyFill="1" applyBorder="1" applyAlignment="1">
      <alignment vertical="center"/>
    </xf>
    <xf numFmtId="0" fontId="47" fillId="0" borderId="177" xfId="124" applyFont="1" applyFill="1" applyBorder="1" applyAlignment="1">
      <alignment vertical="center"/>
    </xf>
    <xf numFmtId="0" fontId="35" fillId="0" borderId="182" xfId="113" applyFont="1" applyFill="1" applyBorder="1" applyAlignment="1">
      <alignment horizontal="left" vertical="center"/>
    </xf>
    <xf numFmtId="0" fontId="47" fillId="0" borderId="150" xfId="121" applyFont="1" applyFill="1" applyBorder="1" applyAlignment="1">
      <alignment horizontal="center" vertical="center" shrinkToFit="1"/>
    </xf>
    <xf numFmtId="41" fontId="47" fillId="0" borderId="149" xfId="125" applyNumberFormat="1" applyFont="1" applyFill="1" applyBorder="1" applyAlignment="1">
      <alignment vertical="center"/>
    </xf>
    <xf numFmtId="41" fontId="47" fillId="0" borderId="173" xfId="125" applyNumberFormat="1" applyFont="1" applyFill="1" applyBorder="1" applyAlignment="1">
      <alignment vertical="center"/>
    </xf>
    <xf numFmtId="0" fontId="47" fillId="0" borderId="150" xfId="121" applyFont="1" applyFill="1" applyBorder="1" applyAlignment="1">
      <alignment horizontal="left" vertical="center"/>
    </xf>
    <xf numFmtId="0" fontId="47" fillId="0" borderId="178" xfId="124" applyFont="1" applyFill="1" applyBorder="1" applyAlignment="1">
      <alignment horizontal="left" vertical="center"/>
    </xf>
    <xf numFmtId="0" fontId="47" fillId="0" borderId="0" xfId="124" applyFont="1" applyFill="1" applyBorder="1" applyAlignment="1">
      <alignment horizontal="left" vertical="center"/>
    </xf>
    <xf numFmtId="0" fontId="48" fillId="0" borderId="154" xfId="113" applyFont="1" applyFill="1" applyBorder="1" applyAlignment="1">
      <alignment horizontal="center" vertical="center"/>
    </xf>
    <xf numFmtId="41" fontId="48" fillId="0" borderId="155" xfId="115" applyNumberFormat="1" applyFont="1" applyFill="1" applyBorder="1" applyAlignment="1">
      <alignment vertical="center"/>
    </xf>
    <xf numFmtId="0" fontId="47" fillId="0" borderId="140" xfId="121" applyFont="1" applyFill="1" applyBorder="1" applyAlignment="1">
      <alignment horizontal="center" vertical="center" shrinkToFit="1"/>
    </xf>
    <xf numFmtId="41" fontId="47" fillId="0" borderId="138" xfId="125" applyNumberFormat="1" applyFont="1" applyFill="1" applyBorder="1" applyAlignment="1">
      <alignment vertical="center"/>
    </xf>
    <xf numFmtId="0" fontId="47" fillId="0" borderId="228" xfId="124" applyFont="1" applyFill="1" applyBorder="1" applyAlignment="1">
      <alignment vertical="center"/>
    </xf>
    <xf numFmtId="0" fontId="47" fillId="0" borderId="270" xfId="121" applyFont="1" applyFill="1" applyBorder="1" applyAlignment="1">
      <alignment horizontal="left" vertical="center" shrinkToFit="1"/>
    </xf>
    <xf numFmtId="0" fontId="47" fillId="0" borderId="0" xfId="121" applyFont="1" applyFill="1" applyBorder="1" applyAlignment="1">
      <alignment horizontal="center" vertical="center" shrinkToFit="1"/>
    </xf>
    <xf numFmtId="41" fontId="47" fillId="0" borderId="270" xfId="125" applyNumberFormat="1" applyFont="1" applyFill="1" applyBorder="1" applyAlignment="1">
      <alignment vertical="center"/>
    </xf>
    <xf numFmtId="0" fontId="21" fillId="0" borderId="218" xfId="126" applyFont="1" applyFill="1" applyBorder="1" applyAlignment="1">
      <alignment vertical="center"/>
    </xf>
    <xf numFmtId="0" fontId="21" fillId="0" borderId="139" xfId="126" applyFont="1" applyFill="1" applyBorder="1" applyAlignment="1">
      <alignment vertical="center"/>
    </xf>
    <xf numFmtId="0" fontId="21" fillId="0" borderId="140" xfId="126" applyFont="1" applyFill="1" applyBorder="1" applyAlignment="1">
      <alignment vertical="center"/>
    </xf>
    <xf numFmtId="0" fontId="46" fillId="0" borderId="177" xfId="126" applyFont="1" applyFill="1" applyBorder="1" applyAlignment="1">
      <alignment vertical="center"/>
    </xf>
    <xf numFmtId="0" fontId="46" fillId="0" borderId="182" xfId="126" applyFont="1" applyFill="1" applyBorder="1" applyAlignment="1">
      <alignment horizontal="left" vertical="center"/>
    </xf>
    <xf numFmtId="0" fontId="46" fillId="0" borderId="165" xfId="126" applyFont="1" applyFill="1" applyBorder="1" applyAlignment="1">
      <alignment horizontal="left" vertical="center"/>
    </xf>
    <xf numFmtId="0" fontId="46" fillId="0" borderId="271" xfId="0" applyFont="1" applyFill="1" applyBorder="1" applyAlignment="1">
      <alignment vertical="center" shrinkToFit="1"/>
    </xf>
    <xf numFmtId="0" fontId="46" fillId="0" borderId="242" xfId="0" applyFont="1" applyFill="1" applyBorder="1" applyAlignment="1">
      <alignment horizontal="center" vertical="center"/>
    </xf>
    <xf numFmtId="0" fontId="46" fillId="0" borderId="0" xfId="126" applyFont="1" applyFill="1" applyBorder="1" applyAlignment="1">
      <alignment horizontal="left" vertical="center"/>
    </xf>
    <xf numFmtId="0" fontId="46" fillId="0" borderId="138" xfId="0" applyFont="1" applyFill="1" applyBorder="1" applyAlignment="1">
      <alignment vertical="center" shrinkToFit="1"/>
    </xf>
    <xf numFmtId="196" fontId="48" fillId="0" borderId="226" xfId="128" applyNumberFormat="1" applyFont="1" applyFill="1" applyBorder="1" applyAlignment="1">
      <alignment horizontal="center" vertical="center" shrinkToFit="1"/>
    </xf>
    <xf numFmtId="0" fontId="46" fillId="0" borderId="140" xfId="0" applyFont="1" applyFill="1" applyBorder="1" applyAlignment="1">
      <alignment horizontal="center" vertical="center"/>
    </xf>
    <xf numFmtId="41" fontId="21" fillId="0" borderId="178" xfId="129" applyFont="1" applyFill="1" applyBorder="1" applyAlignment="1">
      <alignment vertical="center"/>
    </xf>
    <xf numFmtId="41" fontId="21" fillId="0" borderId="0" xfId="129" applyFont="1" applyFill="1" applyBorder="1" applyAlignment="1">
      <alignment vertical="center" wrapText="1"/>
    </xf>
    <xf numFmtId="193" fontId="21" fillId="0" borderId="0" xfId="129" applyNumberFormat="1" applyFont="1" applyFill="1" applyBorder="1" applyAlignment="1">
      <alignment horizontal="center" vertical="center" wrapText="1"/>
    </xf>
    <xf numFmtId="183" fontId="21" fillId="0" borderId="0" xfId="129" applyNumberFormat="1" applyFont="1" applyFill="1" applyBorder="1" applyAlignment="1">
      <alignment horizontal="center" vertical="center" wrapText="1"/>
    </xf>
    <xf numFmtId="193" fontId="21" fillId="0" borderId="0" xfId="6" applyNumberFormat="1" applyFont="1" applyFill="1" applyBorder="1" applyAlignment="1">
      <alignment horizontal="center" vertical="center" wrapText="1"/>
    </xf>
    <xf numFmtId="41" fontId="21" fillId="0" borderId="0" xfId="129" applyFont="1" applyFill="1" applyBorder="1" applyAlignment="1">
      <alignment horizontal="center" vertical="center" wrapText="1"/>
    </xf>
    <xf numFmtId="180" fontId="21" fillId="0" borderId="5" xfId="120" applyNumberFormat="1" applyFont="1" applyFill="1" applyBorder="1" applyAlignment="1">
      <alignment horizontal="right" vertical="center" wrapText="1" indent="1"/>
    </xf>
    <xf numFmtId="0" fontId="60" fillId="0" borderId="273" xfId="119" applyFont="1" applyFill="1" applyBorder="1">
      <alignment vertical="center"/>
    </xf>
    <xf numFmtId="0" fontId="60" fillId="0" borderId="248" xfId="119" applyFont="1" applyFill="1" applyBorder="1">
      <alignment vertical="center"/>
    </xf>
    <xf numFmtId="0" fontId="60" fillId="0" borderId="274" xfId="113" applyFont="1" applyFill="1" applyBorder="1">
      <alignment vertical="center"/>
    </xf>
    <xf numFmtId="0" fontId="60" fillId="0" borderId="247" xfId="113" applyFont="1" applyFill="1" applyBorder="1" applyAlignment="1">
      <alignment horizontal="center" vertical="center"/>
    </xf>
    <xf numFmtId="41" fontId="62" fillId="0" borderId="275" xfId="115" applyNumberFormat="1" applyFont="1" applyFill="1" applyBorder="1" applyAlignment="1">
      <alignment vertical="center"/>
    </xf>
    <xf numFmtId="41" fontId="46" fillId="0" borderId="164" xfId="115" applyNumberFormat="1" applyFont="1" applyFill="1" applyBorder="1" applyAlignment="1">
      <alignment vertical="center" wrapText="1"/>
    </xf>
    <xf numFmtId="0" fontId="47" fillId="0" borderId="219" xfId="119" applyFont="1" applyFill="1" applyBorder="1" applyAlignment="1">
      <alignment vertical="center"/>
    </xf>
    <xf numFmtId="0" fontId="47" fillId="0" borderId="282" xfId="119" applyFont="1" applyFill="1" applyBorder="1" applyAlignment="1">
      <alignment vertical="center"/>
    </xf>
    <xf numFmtId="0" fontId="47" fillId="0" borderId="283" xfId="119" applyFont="1" applyFill="1" applyBorder="1" applyAlignment="1">
      <alignment vertical="center"/>
    </xf>
    <xf numFmtId="41" fontId="47" fillId="0" borderId="284" xfId="120" applyFont="1" applyFill="1" applyBorder="1" applyAlignment="1">
      <alignment vertical="center"/>
    </xf>
    <xf numFmtId="41" fontId="46" fillId="0" borderId="283" xfId="120" applyNumberFormat="1" applyFont="1" applyFill="1" applyBorder="1" applyAlignment="1">
      <alignment vertical="center"/>
    </xf>
    <xf numFmtId="41" fontId="46" fillId="0" borderId="284" xfId="120" applyFont="1" applyFill="1" applyBorder="1" applyAlignment="1">
      <alignment horizontal="center" vertical="center"/>
    </xf>
    <xf numFmtId="41" fontId="46" fillId="0" borderId="282" xfId="120" applyFont="1" applyFill="1" applyBorder="1" applyAlignment="1">
      <alignment horizontal="center" vertical="center" wrapText="1"/>
    </xf>
    <xf numFmtId="41" fontId="46" fillId="0" borderId="285" xfId="120" applyNumberFormat="1" applyFont="1" applyFill="1" applyBorder="1" applyAlignment="1">
      <alignment vertical="center" wrapText="1"/>
    </xf>
    <xf numFmtId="0" fontId="60" fillId="0" borderId="227" xfId="119" applyFont="1" applyBorder="1">
      <alignment vertical="center"/>
    </xf>
    <xf numFmtId="0" fontId="60" fillId="0" borderId="168" xfId="119" applyFont="1" applyBorder="1">
      <alignment vertical="center"/>
    </xf>
    <xf numFmtId="0" fontId="60" fillId="0" borderId="141" xfId="113" applyFont="1" applyBorder="1">
      <alignment vertical="center"/>
    </xf>
    <xf numFmtId="0" fontId="60" fillId="0" borderId="217" xfId="113" applyFont="1" applyBorder="1" applyAlignment="1">
      <alignment horizontal="center" vertical="center"/>
    </xf>
    <xf numFmtId="41" fontId="62" fillId="0" borderId="167" xfId="115" applyFont="1" applyFill="1" applyBorder="1" applyAlignment="1">
      <alignment vertical="center"/>
    </xf>
    <xf numFmtId="187" fontId="46" fillId="0" borderId="286" xfId="120" applyNumberFormat="1" applyFont="1" applyFill="1" applyBorder="1" applyAlignment="1">
      <alignment horizontal="right" vertical="center" wrapText="1"/>
    </xf>
    <xf numFmtId="41" fontId="46" fillId="0" borderId="217" xfId="115" applyFont="1" applyFill="1" applyBorder="1" applyAlignment="1">
      <alignment horizontal="center" vertical="center"/>
    </xf>
    <xf numFmtId="41" fontId="46" fillId="0" borderId="168" xfId="115" applyFont="1" applyFill="1" applyBorder="1" applyAlignment="1">
      <alignment horizontal="center" vertical="center" wrapText="1"/>
    </xf>
    <xf numFmtId="41" fontId="46" fillId="0" borderId="216" xfId="115" applyFont="1" applyFill="1" applyBorder="1" applyAlignment="1">
      <alignment vertical="center" wrapText="1"/>
    </xf>
    <xf numFmtId="0" fontId="60" fillId="0" borderId="287" xfId="119" applyFont="1" applyFill="1" applyBorder="1" applyAlignment="1">
      <alignment vertical="center"/>
    </xf>
    <xf numFmtId="0" fontId="60" fillId="0" borderId="278" xfId="119" applyFont="1" applyFill="1" applyBorder="1" applyAlignment="1">
      <alignment vertical="center"/>
    </xf>
    <xf numFmtId="0" fontId="60" fillId="0" borderId="279" xfId="119" applyFont="1" applyFill="1" applyBorder="1" applyAlignment="1">
      <alignment vertical="center"/>
    </xf>
    <xf numFmtId="0" fontId="60" fillId="0" borderId="278" xfId="119" applyFont="1" applyFill="1" applyBorder="1" applyAlignment="1">
      <alignment horizontal="center" vertical="center"/>
    </xf>
    <xf numFmtId="41" fontId="60" fillId="0" borderId="279" xfId="120" applyNumberFormat="1" applyFont="1" applyFill="1" applyBorder="1" applyAlignment="1">
      <alignment vertical="center"/>
    </xf>
    <xf numFmtId="184" fontId="60" fillId="0" borderId="288" xfId="115" applyNumberFormat="1" applyFont="1" applyFill="1" applyBorder="1" applyAlignment="1">
      <alignment horizontal="right" vertical="center" wrapText="1"/>
    </xf>
    <xf numFmtId="41" fontId="47" fillId="0" borderId="280" xfId="120" applyFont="1" applyFill="1" applyBorder="1" applyAlignment="1">
      <alignment horizontal="center" vertical="center"/>
    </xf>
    <xf numFmtId="41" fontId="47" fillId="0" borderId="278" xfId="120" applyFont="1" applyFill="1" applyBorder="1" applyAlignment="1">
      <alignment horizontal="center" vertical="center" wrapText="1"/>
    </xf>
    <xf numFmtId="41" fontId="47" fillId="0" borderId="281" xfId="120" applyNumberFormat="1" applyFont="1" applyFill="1" applyBorder="1" applyAlignment="1">
      <alignment vertical="center" wrapText="1"/>
    </xf>
    <xf numFmtId="0" fontId="63" fillId="9" borderId="0" xfId="119" applyFont="1" applyFill="1" applyAlignment="1">
      <alignment horizontal="left" vertical="center"/>
    </xf>
    <xf numFmtId="0" fontId="46" fillId="9" borderId="0" xfId="119" applyFont="1" applyFill="1" applyAlignment="1">
      <alignment vertical="center"/>
    </xf>
    <xf numFmtId="41" fontId="60" fillId="9" borderId="0" xfId="130" applyFont="1" applyFill="1" applyBorder="1" applyAlignment="1">
      <alignment horizontal="center" vertical="center"/>
    </xf>
    <xf numFmtId="41" fontId="46" fillId="9" borderId="0" xfId="130" applyFont="1" applyFill="1" applyBorder="1" applyAlignment="1">
      <alignment vertical="center"/>
    </xf>
    <xf numFmtId="41" fontId="46" fillId="9" borderId="0" xfId="130" applyFont="1" applyFill="1" applyAlignment="1">
      <alignment vertical="center"/>
    </xf>
    <xf numFmtId="41" fontId="46" fillId="9" borderId="0" xfId="119" applyNumberFormat="1" applyFont="1" applyFill="1" applyAlignment="1">
      <alignment vertical="center"/>
    </xf>
    <xf numFmtId="0" fontId="46" fillId="9" borderId="0" xfId="119" applyFont="1" applyFill="1" applyAlignment="1">
      <alignment horizontal="right"/>
    </xf>
    <xf numFmtId="41" fontId="46" fillId="9" borderId="0" xfId="130" applyFont="1" applyFill="1" applyAlignment="1">
      <alignment horizontal="right"/>
    </xf>
    <xf numFmtId="41" fontId="60" fillId="10" borderId="14" xfId="130" applyFont="1" applyFill="1" applyBorder="1" applyAlignment="1">
      <alignment horizontal="center" vertical="center"/>
    </xf>
    <xf numFmtId="41" fontId="60" fillId="10" borderId="249" xfId="13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4" fillId="10" borderId="289" xfId="119" applyFont="1" applyFill="1" applyBorder="1" applyAlignment="1">
      <alignment horizontal="center" vertical="center"/>
    </xf>
    <xf numFmtId="0" fontId="64" fillId="10" borderId="290" xfId="119" applyFont="1" applyFill="1" applyBorder="1" applyAlignment="1">
      <alignment horizontal="center" vertical="center"/>
    </xf>
    <xf numFmtId="0" fontId="64" fillId="10" borderId="291" xfId="119" applyFont="1" applyFill="1" applyBorder="1" applyAlignment="1">
      <alignment horizontal="center" vertical="center"/>
    </xf>
    <xf numFmtId="0" fontId="60" fillId="10" borderId="294" xfId="119" applyFont="1" applyFill="1" applyBorder="1" applyAlignment="1">
      <alignment horizontal="center" vertical="center" wrapText="1"/>
    </xf>
    <xf numFmtId="0" fontId="60" fillId="10" borderId="295" xfId="119" applyFont="1" applyFill="1" applyBorder="1" applyAlignment="1">
      <alignment horizontal="center" vertical="center" wrapText="1"/>
    </xf>
    <xf numFmtId="0" fontId="60" fillId="10" borderId="296" xfId="119" applyFont="1" applyFill="1" applyBorder="1" applyAlignment="1">
      <alignment horizontal="center" vertical="center" wrapText="1"/>
    </xf>
    <xf numFmtId="0" fontId="27" fillId="9" borderId="0" xfId="119" applyFont="1" applyFill="1" applyAlignment="1">
      <alignment horizontal="center" vertical="center"/>
    </xf>
    <xf numFmtId="0" fontId="62" fillId="10" borderId="292" xfId="119" applyFont="1" applyFill="1" applyBorder="1" applyAlignment="1">
      <alignment horizontal="center" vertical="center"/>
    </xf>
    <xf numFmtId="0" fontId="62" fillId="10" borderId="290" xfId="119" applyFont="1" applyFill="1" applyBorder="1" applyAlignment="1">
      <alignment horizontal="center" vertical="center"/>
    </xf>
    <xf numFmtId="0" fontId="62" fillId="10" borderId="293" xfId="119" applyFont="1" applyFill="1" applyBorder="1" applyAlignment="1">
      <alignment horizontal="center" vertical="center"/>
    </xf>
    <xf numFmtId="0" fontId="60" fillId="10" borderId="297" xfId="119" applyFont="1" applyFill="1" applyBorder="1" applyAlignment="1">
      <alignment horizontal="center" vertical="center"/>
    </xf>
    <xf numFmtId="0" fontId="60" fillId="10" borderId="295" xfId="119" applyFont="1" applyFill="1" applyBorder="1" applyAlignment="1">
      <alignment horizontal="center" vertical="center"/>
    </xf>
    <xf numFmtId="0" fontId="60" fillId="10" borderId="298" xfId="119" applyFont="1" applyFill="1" applyBorder="1" applyAlignment="1">
      <alignment horizontal="center" vertical="center"/>
    </xf>
    <xf numFmtId="183" fontId="46" fillId="0" borderId="269" xfId="120" applyNumberFormat="1" applyFont="1" applyFill="1" applyBorder="1" applyAlignment="1">
      <alignment horizontal="center" vertical="center" wrapText="1"/>
    </xf>
    <xf numFmtId="183" fontId="46" fillId="0" borderId="0" xfId="120" applyNumberFormat="1" applyFont="1" applyFill="1" applyBorder="1" applyAlignment="1">
      <alignment horizontal="center" vertical="center" wrapText="1"/>
    </xf>
    <xf numFmtId="183" fontId="47" fillId="0" borderId="269" xfId="120" applyNumberFormat="1" applyFont="1" applyFill="1" applyBorder="1" applyAlignment="1">
      <alignment horizontal="center" vertical="center" wrapText="1"/>
    </xf>
    <xf numFmtId="183" fontId="47" fillId="0" borderId="0" xfId="120" applyNumberFormat="1" applyFont="1" applyFill="1" applyBorder="1" applyAlignment="1">
      <alignment horizontal="center" vertical="center" wrapText="1"/>
    </xf>
    <xf numFmtId="183" fontId="21" fillId="0" borderId="0" xfId="120" applyNumberFormat="1" applyFont="1" applyFill="1" applyBorder="1" applyAlignment="1">
      <alignment horizontal="center" vertical="center" wrapText="1"/>
    </xf>
    <xf numFmtId="183" fontId="47" fillId="0" borderId="168" xfId="120" applyNumberFormat="1" applyFont="1" applyFill="1" applyBorder="1" applyAlignment="1">
      <alignment horizontal="center" vertical="center" wrapText="1"/>
    </xf>
    <xf numFmtId="183" fontId="47" fillId="0" borderId="153" xfId="120" applyNumberFormat="1" applyFont="1" applyFill="1" applyBorder="1" applyAlignment="1">
      <alignment horizontal="center" vertical="center" wrapText="1"/>
    </xf>
    <xf numFmtId="0" fontId="38" fillId="9" borderId="0" xfId="7" applyFont="1" applyFill="1" applyAlignment="1">
      <alignment horizontal="center" vertical="center"/>
    </xf>
    <xf numFmtId="0" fontId="33" fillId="10" borderId="121" xfId="7" applyFont="1" applyFill="1" applyBorder="1" applyAlignment="1">
      <alignment horizontal="center" vertical="center"/>
    </xf>
    <xf numFmtId="0" fontId="33" fillId="10" borderId="122" xfId="7" applyFont="1" applyFill="1" applyBorder="1" applyAlignment="1">
      <alignment horizontal="center" vertical="center"/>
    </xf>
    <xf numFmtId="0" fontId="34" fillId="10" borderId="124" xfId="7" applyFont="1" applyFill="1" applyBorder="1" applyAlignment="1">
      <alignment horizontal="center" vertical="center"/>
    </xf>
    <xf numFmtId="0" fontId="34" fillId="10" borderId="125" xfId="7" applyFont="1" applyFill="1" applyBorder="1" applyAlignment="1">
      <alignment horizontal="center" vertical="center"/>
    </xf>
    <xf numFmtId="0" fontId="32" fillId="10" borderId="233" xfId="7" applyFont="1" applyFill="1" applyBorder="1" applyAlignment="1">
      <alignment horizontal="center" vertical="center" wrapText="1"/>
    </xf>
    <xf numFmtId="0" fontId="32" fillId="10" borderId="231" xfId="7" applyFont="1" applyFill="1" applyBorder="1" applyAlignment="1">
      <alignment horizontal="center" vertical="center" wrapText="1"/>
    </xf>
    <xf numFmtId="0" fontId="32" fillId="10" borderId="234" xfId="7" applyFont="1" applyFill="1" applyBorder="1" applyAlignment="1">
      <alignment horizontal="center" vertical="center" wrapText="1"/>
    </xf>
    <xf numFmtId="0" fontId="18" fillId="2" borderId="119" xfId="66" applyFont="1" applyFill="1" applyBorder="1" applyAlignment="1">
      <alignment horizontal="center" vertical="center" wrapText="1"/>
    </xf>
    <xf numFmtId="0" fontId="18" fillId="2" borderId="108" xfId="66" applyFont="1" applyFill="1" applyBorder="1" applyAlignment="1">
      <alignment horizontal="center" vertical="center" wrapText="1"/>
    </xf>
    <xf numFmtId="0" fontId="18" fillId="2" borderId="106" xfId="66" applyFont="1" applyFill="1" applyBorder="1" applyAlignment="1">
      <alignment horizontal="center" vertical="center" wrapText="1"/>
    </xf>
    <xf numFmtId="0" fontId="18" fillId="2" borderId="204" xfId="66" applyFont="1" applyFill="1" applyBorder="1" applyAlignment="1">
      <alignment horizontal="center" vertical="center" wrapText="1"/>
    </xf>
    <xf numFmtId="0" fontId="15" fillId="0" borderId="0" xfId="66" applyFont="1" applyAlignment="1">
      <alignment horizontal="left" vertical="center" wrapText="1"/>
    </xf>
    <xf numFmtId="0" fontId="18" fillId="2" borderId="104" xfId="66" applyFont="1" applyFill="1" applyBorder="1" applyAlignment="1">
      <alignment horizontal="center" vertical="center" wrapText="1"/>
    </xf>
    <xf numFmtId="0" fontId="18" fillId="2" borderId="199" xfId="66" applyFont="1" applyFill="1" applyBorder="1" applyAlignment="1">
      <alignment horizontal="center" vertical="center" wrapText="1"/>
    </xf>
    <xf numFmtId="0" fontId="18" fillId="2" borderId="107" xfId="66" applyFont="1" applyFill="1" applyBorder="1" applyAlignment="1">
      <alignment horizontal="center" vertical="center" wrapText="1"/>
    </xf>
    <xf numFmtId="0" fontId="18" fillId="2" borderId="117" xfId="66" applyFont="1" applyFill="1" applyBorder="1" applyAlignment="1">
      <alignment horizontal="center" vertical="center" wrapText="1"/>
    </xf>
    <xf numFmtId="0" fontId="19" fillId="2" borderId="63" xfId="66" applyFont="1" applyFill="1" applyBorder="1" applyAlignment="1">
      <alignment horizontal="center" vertical="center" wrapText="1"/>
    </xf>
    <xf numFmtId="0" fontId="19" fillId="2" borderId="64" xfId="66" applyFont="1" applyFill="1" applyBorder="1" applyAlignment="1">
      <alignment horizontal="center" vertical="center" wrapText="1"/>
    </xf>
    <xf numFmtId="0" fontId="19" fillId="2" borderId="10" xfId="66" applyFont="1" applyFill="1" applyBorder="1" applyAlignment="1">
      <alignment horizontal="center" vertical="center" wrapText="1"/>
    </xf>
    <xf numFmtId="0" fontId="19" fillId="2" borderId="192" xfId="66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9" fillId="2" borderId="193" xfId="0" applyFont="1" applyFill="1" applyBorder="1" applyAlignment="1">
      <alignment horizontal="center" vertical="center" wrapText="1"/>
    </xf>
    <xf numFmtId="0" fontId="19" fillId="2" borderId="194" xfId="0" applyFont="1" applyFill="1" applyBorder="1" applyAlignment="1">
      <alignment horizontal="center" vertical="center" wrapText="1"/>
    </xf>
    <xf numFmtId="0" fontId="18" fillId="2" borderId="184" xfId="66" applyFont="1" applyFill="1" applyBorder="1" applyAlignment="1">
      <alignment horizontal="center" vertical="center" wrapText="1"/>
    </xf>
    <xf numFmtId="0" fontId="18" fillId="2" borderId="185" xfId="66" applyFont="1" applyFill="1" applyBorder="1" applyAlignment="1">
      <alignment horizontal="center" vertical="center" wrapText="1"/>
    </xf>
    <xf numFmtId="0" fontId="18" fillId="2" borderId="186" xfId="66" applyFont="1" applyFill="1" applyBorder="1" applyAlignment="1">
      <alignment horizontal="center" vertical="center" wrapText="1"/>
    </xf>
    <xf numFmtId="0" fontId="18" fillId="2" borderId="64" xfId="66" applyFont="1" applyFill="1" applyBorder="1" applyAlignment="1">
      <alignment horizontal="center" vertical="center" wrapText="1"/>
    </xf>
    <xf numFmtId="183" fontId="47" fillId="9" borderId="0" xfId="55" applyNumberFormat="1" applyFont="1" applyFill="1" applyBorder="1" applyAlignment="1">
      <alignment horizontal="center" vertical="center" wrapText="1"/>
    </xf>
    <xf numFmtId="0" fontId="35" fillId="9" borderId="135" xfId="7" applyFont="1" applyFill="1" applyBorder="1" applyAlignment="1">
      <alignment vertical="center"/>
    </xf>
    <xf numFmtId="0" fontId="35" fillId="9" borderId="128" xfId="7" applyFont="1" applyFill="1" applyBorder="1" applyAlignment="1">
      <alignment vertical="center"/>
    </xf>
    <xf numFmtId="0" fontId="35" fillId="9" borderId="129" xfId="7" applyFont="1" applyFill="1" applyBorder="1" applyAlignment="1">
      <alignment vertical="center"/>
    </xf>
    <xf numFmtId="0" fontId="35" fillId="9" borderId="133" xfId="7" applyFont="1" applyFill="1" applyBorder="1" applyAlignment="1">
      <alignment vertical="center"/>
    </xf>
    <xf numFmtId="183" fontId="47" fillId="9" borderId="153" xfId="55" applyNumberFormat="1" applyFont="1" applyFill="1" applyBorder="1" applyAlignment="1">
      <alignment horizontal="center" vertical="center" wrapText="1"/>
    </xf>
    <xf numFmtId="183" fontId="54" fillId="9" borderId="0" xfId="55" applyNumberFormat="1" applyFont="1" applyFill="1" applyBorder="1" applyAlignment="1">
      <alignment horizontal="center" vertical="center" wrapText="1"/>
    </xf>
    <xf numFmtId="0" fontId="32" fillId="10" borderId="133" xfId="7" applyFont="1" applyFill="1" applyBorder="1" applyAlignment="1">
      <alignment horizontal="center" vertical="center" wrapText="1"/>
    </xf>
    <xf numFmtId="0" fontId="32" fillId="10" borderId="128" xfId="7" applyFont="1" applyFill="1" applyBorder="1" applyAlignment="1">
      <alignment horizontal="center" vertical="center" wrapText="1"/>
    </xf>
    <xf numFmtId="0" fontId="32" fillId="10" borderId="134" xfId="7" applyFont="1" applyFill="1" applyBorder="1" applyAlignment="1">
      <alignment horizontal="center" vertical="center" wrapText="1"/>
    </xf>
    <xf numFmtId="0" fontId="32" fillId="9" borderId="135" xfId="7" applyFont="1" applyFill="1" applyBorder="1" applyAlignment="1">
      <alignment horizontal="center" vertical="center"/>
    </xf>
    <xf numFmtId="0" fontId="32" fillId="9" borderId="128" xfId="7" applyFont="1" applyFill="1" applyBorder="1" applyAlignment="1">
      <alignment horizontal="center" vertical="center"/>
    </xf>
    <xf numFmtId="0" fontId="32" fillId="9" borderId="129" xfId="7" applyFont="1" applyFill="1" applyBorder="1" applyAlignment="1">
      <alignment horizontal="center" vertical="center"/>
    </xf>
    <xf numFmtId="9" fontId="31" fillId="9" borderId="0" xfId="16" applyNumberFormat="1" applyFont="1" applyFill="1" applyAlignment="1">
      <alignment horizontal="center" vertical="center"/>
    </xf>
    <xf numFmtId="183" fontId="35" fillId="9" borderId="153" xfId="8" applyNumberFormat="1" applyFont="1" applyFill="1" applyBorder="1" applyAlignment="1">
      <alignment horizontal="center" vertical="center" wrapText="1"/>
    </xf>
    <xf numFmtId="183" fontId="35" fillId="9" borderId="0" xfId="8" applyNumberFormat="1" applyFont="1" applyFill="1" applyBorder="1" applyAlignment="1">
      <alignment horizontal="center" vertical="center" wrapText="1"/>
    </xf>
    <xf numFmtId="183" fontId="54" fillId="9" borderId="141" xfId="55" applyNumberFormat="1" applyFont="1" applyFill="1" applyBorder="1" applyAlignment="1">
      <alignment horizontal="center" vertical="center" wrapText="1"/>
    </xf>
    <xf numFmtId="183" fontId="36" fillId="9" borderId="0" xfId="8" applyNumberFormat="1" applyFont="1" applyFill="1" applyBorder="1" applyAlignment="1">
      <alignment horizontal="center" vertical="center" wrapText="1"/>
    </xf>
    <xf numFmtId="10" fontId="35" fillId="9" borderId="153" xfId="8" applyNumberFormat="1" applyFont="1" applyFill="1" applyBorder="1" applyAlignment="1">
      <alignment horizontal="center" vertical="center" wrapText="1"/>
    </xf>
    <xf numFmtId="10" fontId="35" fillId="9" borderId="0" xfId="8" applyNumberFormat="1" applyFont="1" applyFill="1" applyBorder="1" applyAlignment="1">
      <alignment horizontal="center" vertical="center" wrapText="1"/>
    </xf>
    <xf numFmtId="183" fontId="47" fillId="9" borderId="153" xfId="55" applyNumberFormat="1" applyFont="1" applyFill="1" applyBorder="1" applyAlignment="1">
      <alignment vertical="center" wrapText="1"/>
    </xf>
    <xf numFmtId="0" fontId="35" fillId="9" borderId="83" xfId="7" applyFont="1" applyFill="1" applyBorder="1" applyAlignment="1">
      <alignment vertical="center" wrapText="1"/>
    </xf>
    <xf numFmtId="0" fontId="35" fillId="9" borderId="84" xfId="7" applyFont="1" applyFill="1" applyBorder="1" applyAlignment="1">
      <alignment vertical="center" wrapText="1"/>
    </xf>
    <xf numFmtId="0" fontId="35" fillId="9" borderId="83" xfId="7" applyFont="1" applyFill="1" applyBorder="1" applyAlignment="1">
      <alignment horizontal="left" vertical="center" wrapText="1"/>
    </xf>
    <xf numFmtId="0" fontId="27" fillId="9" borderId="0" xfId="7" applyFont="1" applyFill="1" applyAlignment="1">
      <alignment horizontal="center" vertical="center"/>
    </xf>
    <xf numFmtId="0" fontId="33" fillId="10" borderId="67" xfId="7" applyFont="1" applyFill="1" applyBorder="1" applyAlignment="1">
      <alignment horizontal="center" vertical="center"/>
    </xf>
    <xf numFmtId="0" fontId="33" fillId="10" borderId="68" xfId="7" applyFont="1" applyFill="1" applyBorder="1" applyAlignment="1">
      <alignment horizontal="center" vertical="center"/>
    </xf>
    <xf numFmtId="0" fontId="34" fillId="10" borderId="68" xfId="7" applyFont="1" applyFill="1" applyBorder="1" applyAlignment="1">
      <alignment horizontal="center" vertical="center"/>
    </xf>
    <xf numFmtId="0" fontId="34" fillId="10" borderId="69" xfId="7" applyFont="1" applyFill="1" applyBorder="1" applyAlignment="1">
      <alignment horizontal="center" vertical="center"/>
    </xf>
    <xf numFmtId="0" fontId="32" fillId="10" borderId="70" xfId="7" applyFont="1" applyFill="1" applyBorder="1" applyAlignment="1">
      <alignment horizontal="center" vertical="center" wrapText="1"/>
    </xf>
    <xf numFmtId="0" fontId="32" fillId="10" borderId="71" xfId="7" applyFont="1" applyFill="1" applyBorder="1" applyAlignment="1">
      <alignment horizontal="center" vertical="center" wrapText="1"/>
    </xf>
    <xf numFmtId="0" fontId="32" fillId="10" borderId="72" xfId="7" applyFont="1" applyFill="1" applyBorder="1" applyAlignment="1">
      <alignment horizontal="center" vertical="center" wrapText="1"/>
    </xf>
    <xf numFmtId="0" fontId="32" fillId="10" borderId="73" xfId="7" applyFont="1" applyFill="1" applyBorder="1" applyAlignment="1">
      <alignment horizontal="center" vertical="center"/>
    </xf>
    <xf numFmtId="0" fontId="32" fillId="10" borderId="74" xfId="7" applyFont="1" applyFill="1" applyBorder="1" applyAlignment="1">
      <alignment horizontal="center" vertical="center"/>
    </xf>
    <xf numFmtId="0" fontId="32" fillId="9" borderId="75" xfId="7" applyFont="1" applyFill="1" applyBorder="1" applyAlignment="1">
      <alignment vertical="center" wrapText="1"/>
    </xf>
    <xf numFmtId="0" fontId="32" fillId="9" borderId="76" xfId="7" applyFont="1" applyFill="1" applyBorder="1" applyAlignment="1">
      <alignment vertical="center" wrapText="1"/>
    </xf>
    <xf numFmtId="0" fontId="32" fillId="9" borderId="77" xfId="7" applyFont="1" applyFill="1" applyBorder="1" applyAlignment="1">
      <alignment vertical="center" wrapText="1"/>
    </xf>
    <xf numFmtId="183" fontId="47" fillId="9" borderId="141" xfId="55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31">
    <cellStyle name="백분율" xfId="1" builtinId="5"/>
    <cellStyle name="백분율 2" xfId="2"/>
    <cellStyle name="백분율 3" xfId="3"/>
    <cellStyle name="백분율 4" xfId="9"/>
    <cellStyle name="백분율 4 2" xfId="36"/>
    <cellStyle name="백분율 4 2 2" xfId="79"/>
    <cellStyle name="백분율 4 3" xfId="69"/>
    <cellStyle name="백분율 5" xfId="10"/>
    <cellStyle name="백분율 6" xfId="18"/>
    <cellStyle name="백분율 6 2" xfId="40"/>
    <cellStyle name="백분율 6 2 2" xfId="83"/>
    <cellStyle name="백분율 6 3" xfId="49"/>
    <cellStyle name="백분율 6 3 2" xfId="90"/>
    <cellStyle name="백분율 6 4" xfId="50"/>
    <cellStyle name="백분율 6 4 2" xfId="91"/>
    <cellStyle name="백분율 6 5" xfId="73"/>
    <cellStyle name="쉼표 [0]" xfId="4" builtinId="6"/>
    <cellStyle name="쉼표 [0] 11" xfId="19"/>
    <cellStyle name="쉼표 [0] 11 3" xfId="20"/>
    <cellStyle name="쉼표 [0] 11 4" xfId="112"/>
    <cellStyle name="쉼표 [0] 16" xfId="21"/>
    <cellStyle name="쉼표 [0] 18" xfId="111"/>
    <cellStyle name="쉼표 [0] 2" xfId="5"/>
    <cellStyle name="쉼표 [0] 2 2" xfId="22"/>
    <cellStyle name="쉼표 [0] 2 2 2" xfId="23"/>
    <cellStyle name="쉼표 [0] 2 2 3" xfId="24"/>
    <cellStyle name="쉼표 [0] 3" xfId="6"/>
    <cellStyle name="쉼표 [0] 3 2" xfId="25"/>
    <cellStyle name="쉼표 [0] 3 2 2" xfId="26"/>
    <cellStyle name="쉼표 [0] 3 2 3" xfId="27"/>
    <cellStyle name="쉼표 [0] 4" xfId="8"/>
    <cellStyle name="쉼표 [0] 4 2" xfId="28"/>
    <cellStyle name="쉼표 [0] 4 2 2" xfId="29"/>
    <cellStyle name="쉼표 [0] 4 2 3" xfId="30"/>
    <cellStyle name="쉼표 [0] 4 3" xfId="35"/>
    <cellStyle name="쉼표 [0] 4 3 2" xfId="51"/>
    <cellStyle name="쉼표 [0] 4 3 2 2" xfId="92"/>
    <cellStyle name="쉼표 [0] 4 3 3" xfId="78"/>
    <cellStyle name="쉼표 [0] 4 4" xfId="68"/>
    <cellStyle name="쉼표 [0] 4 4 3" xfId="123"/>
    <cellStyle name="쉼표 [0] 4 5" xfId="110"/>
    <cellStyle name="쉼표 [0] 5" xfId="11"/>
    <cellStyle name="쉼표 [0] 5 2" xfId="31"/>
    <cellStyle name="쉼표 [0] 5 2 2" xfId="41"/>
    <cellStyle name="쉼표 [0] 5 2 2 2" xfId="84"/>
    <cellStyle name="쉼표 [0] 5 2 3" xfId="52"/>
    <cellStyle name="쉼표 [0] 5 2 3 2" xfId="53"/>
    <cellStyle name="쉼표 [0] 5 2 3 2 2" xfId="94"/>
    <cellStyle name="쉼표 [0] 5 2 3 2 2 2 3 3" xfId="129"/>
    <cellStyle name="쉼표 [0] 5 2 3 3" xfId="93"/>
    <cellStyle name="쉼표 [0] 5 2 3 4 2" xfId="108"/>
    <cellStyle name="쉼표 [0] 5 2 3 4 2 2 2 2 2" xfId="116"/>
    <cellStyle name="쉼표 [0] 5 2 3 4 2 2 2 2 2 2" xfId="120"/>
    <cellStyle name="쉼표 [0] 5 2 3 4 3 2" xfId="115"/>
    <cellStyle name="쉼표 [0] 5 2 3 4 5" xfId="127"/>
    <cellStyle name="쉼표 [0] 5 2 4" xfId="54"/>
    <cellStyle name="쉼표 [0] 5 2 4 2" xfId="95"/>
    <cellStyle name="쉼표 [0] 5 2 5" xfId="55"/>
    <cellStyle name="쉼표 [0] 5 2 5 2" xfId="96"/>
    <cellStyle name="쉼표 [0] 5 2 5 3 2" xfId="125"/>
    <cellStyle name="쉼표 [0] 5 2 6" xfId="56"/>
    <cellStyle name="쉼표 [0] 5 2 6 2" xfId="97"/>
    <cellStyle name="쉼표 [0] 5 2 7" xfId="74"/>
    <cellStyle name="쉼표 [0] 6" xfId="17"/>
    <cellStyle name="쉼표 [0] 6 2" xfId="39"/>
    <cellStyle name="쉼표 [0] 6 2 2" xfId="82"/>
    <cellStyle name="쉼표 [0] 6 3" xfId="57"/>
    <cellStyle name="쉼표 [0] 6 3 2" xfId="98"/>
    <cellStyle name="쉼표 [0] 6 3 3" xfId="130"/>
    <cellStyle name="쉼표 [0] 6 4" xfId="72"/>
    <cellStyle name="쉼표 [0] 7" xfId="33"/>
    <cellStyle name="쉼표 [0] 7 2" xfId="43"/>
    <cellStyle name="쉼표 [0] 7 2 2" xfId="86"/>
    <cellStyle name="쉼표 [0] 7 3" xfId="47"/>
    <cellStyle name="쉼표 [0] 7 3 2" xfId="88"/>
    <cellStyle name="쉼표 [0] 7 4" xfId="76"/>
    <cellStyle name="쉼표 [0] 8" xfId="45"/>
    <cellStyle name="쉼표 [0] 8 2" xfId="64"/>
    <cellStyle name="쉼표 [0] 8 2 2" xfId="105"/>
    <cellStyle name="표준" xfId="0" builtinId="0"/>
    <cellStyle name="표준 2" xfId="7"/>
    <cellStyle name="표준 2 2" xfId="12"/>
    <cellStyle name="표준 2 3" xfId="13"/>
    <cellStyle name="표준 2 4" xfId="34"/>
    <cellStyle name="표준 2 4 2" xfId="77"/>
    <cellStyle name="표준 2 5" xfId="63"/>
    <cellStyle name="표준 2 5 2" xfId="104"/>
    <cellStyle name="표준 2 5 2 2 2 2" xfId="117"/>
    <cellStyle name="표준 2 5 2 2 2 2 2" xfId="118"/>
    <cellStyle name="표준 2 5 2 2 4" xfId="109"/>
    <cellStyle name="표준 2 5 2 2 4 2 2 3" xfId="128"/>
    <cellStyle name="표준 2 6" xfId="67"/>
    <cellStyle name="표준 2 6 2" xfId="122"/>
    <cellStyle name="표준 3" xfId="14"/>
    <cellStyle name="표준 3 2" xfId="37"/>
    <cellStyle name="표준 3 2 2" xfId="80"/>
    <cellStyle name="표준 3 3" xfId="58"/>
    <cellStyle name="표준 3 3 2" xfId="99"/>
    <cellStyle name="표준 3 4" xfId="70"/>
    <cellStyle name="표준 4" xfId="15"/>
    <cellStyle name="표준 5" xfId="16"/>
    <cellStyle name="표준 5 2" xfId="38"/>
    <cellStyle name="표준 5 2 2" xfId="81"/>
    <cellStyle name="표준 5 3" xfId="48"/>
    <cellStyle name="표준 5 3 2" xfId="59"/>
    <cellStyle name="표준 5 3 2 2" xfId="100"/>
    <cellStyle name="표준 5 3 3" xfId="89"/>
    <cellStyle name="표준 5 3 4 2" xfId="107"/>
    <cellStyle name="표준 5 3 4 2 2 2 3 2" xfId="113"/>
    <cellStyle name="표준 5 3 4 2 2 2 4" xfId="114"/>
    <cellStyle name="표준 5 3 4 2 2 2 4 2" xfId="119"/>
    <cellStyle name="표준 5 4" xfId="60"/>
    <cellStyle name="표준 5 4 2" xfId="61"/>
    <cellStyle name="표준 5 4 2 2" xfId="102"/>
    <cellStyle name="표준 5 4 2 3 2 2" xfId="124"/>
    <cellStyle name="표준 5 4 3" xfId="101"/>
    <cellStyle name="표준 5 5" xfId="62"/>
    <cellStyle name="표준 5 5 2" xfId="103"/>
    <cellStyle name="표준 5 5 3 2 3 2" xfId="121"/>
    <cellStyle name="표준 5 6" xfId="71"/>
    <cellStyle name="표준 6" xfId="32"/>
    <cellStyle name="표준 6 2" xfId="42"/>
    <cellStyle name="표준 6 2 2" xfId="85"/>
    <cellStyle name="표준 6 3" xfId="46"/>
    <cellStyle name="표준 6 3 2" xfId="87"/>
    <cellStyle name="표준 6 4" xfId="75"/>
    <cellStyle name="표준 7" xfId="44"/>
    <cellStyle name="표준 7 2" xfId="65"/>
    <cellStyle name="표준 7 2 2" xfId="106"/>
    <cellStyle name="표준 8" xfId="66"/>
    <cellStyle name="표준 8 2 3 3 3" xfId="126"/>
  </cellStyles>
  <dxfs count="0"/>
  <tableStyles count="0" defaultTableStyle="TableStyleMedium9" defaultPivotStyle="PivotStyleLight16"/>
  <colors>
    <mruColors>
      <color rgb="FF0066FF"/>
      <color rgb="FF99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M35"/>
  <sheetViews>
    <sheetView view="pageBreakPreview" zoomScale="60" zoomScaleNormal="100" workbookViewId="0">
      <selection sqref="A1:M35"/>
    </sheetView>
  </sheetViews>
  <sheetFormatPr defaultRowHeight="13.5" x14ac:dyDescent="0.15"/>
  <cols>
    <col min="1" max="12" width="6.77734375" customWidth="1"/>
    <col min="13" max="13" width="34.6640625" customWidth="1"/>
  </cols>
  <sheetData>
    <row r="1" spans="1:13" x14ac:dyDescent="0.15">
      <c r="A1" s="804" t="s">
        <v>226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6"/>
    </row>
    <row r="2" spans="1:13" x14ac:dyDescent="0.15">
      <c r="A2" s="807"/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9"/>
    </row>
    <row r="3" spans="1:13" x14ac:dyDescent="0.15">
      <c r="A3" s="807"/>
      <c r="B3" s="808"/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9"/>
    </row>
    <row r="4" spans="1:13" x14ac:dyDescent="0.15">
      <c r="A4" s="807"/>
      <c r="B4" s="808"/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9"/>
    </row>
    <row r="5" spans="1:13" x14ac:dyDescent="0.15">
      <c r="A5" s="807"/>
      <c r="B5" s="808"/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9"/>
    </row>
    <row r="6" spans="1:13" x14ac:dyDescent="0.15">
      <c r="A6" s="807"/>
      <c r="B6" s="808"/>
      <c r="C6" s="808"/>
      <c r="D6" s="808"/>
      <c r="E6" s="808"/>
      <c r="F6" s="808"/>
      <c r="G6" s="808"/>
      <c r="H6" s="808"/>
      <c r="I6" s="808"/>
      <c r="J6" s="808"/>
      <c r="K6" s="808"/>
      <c r="L6" s="808"/>
      <c r="M6" s="809"/>
    </row>
    <row r="7" spans="1:13" x14ac:dyDescent="0.15">
      <c r="A7" s="807"/>
      <c r="B7" s="808"/>
      <c r="C7" s="808"/>
      <c r="D7" s="808"/>
      <c r="E7" s="808"/>
      <c r="F7" s="808"/>
      <c r="G7" s="808"/>
      <c r="H7" s="808"/>
      <c r="I7" s="808"/>
      <c r="J7" s="808"/>
      <c r="K7" s="808"/>
      <c r="L7" s="808"/>
      <c r="M7" s="809"/>
    </row>
    <row r="8" spans="1:13" x14ac:dyDescent="0.15">
      <c r="A8" s="807"/>
      <c r="B8" s="808"/>
      <c r="C8" s="808"/>
      <c r="D8" s="808"/>
      <c r="E8" s="808"/>
      <c r="F8" s="808"/>
      <c r="G8" s="808"/>
      <c r="H8" s="808"/>
      <c r="I8" s="808"/>
      <c r="J8" s="808"/>
      <c r="K8" s="808"/>
      <c r="L8" s="808"/>
      <c r="M8" s="809"/>
    </row>
    <row r="9" spans="1:13" x14ac:dyDescent="0.15">
      <c r="A9" s="807"/>
      <c r="B9" s="808"/>
      <c r="C9" s="808"/>
      <c r="D9" s="808"/>
      <c r="E9" s="808"/>
      <c r="F9" s="808"/>
      <c r="G9" s="808"/>
      <c r="H9" s="810"/>
      <c r="I9" s="808"/>
      <c r="J9" s="808"/>
      <c r="K9" s="808"/>
      <c r="L9" s="808"/>
      <c r="M9" s="809"/>
    </row>
    <row r="10" spans="1:13" x14ac:dyDescent="0.15">
      <c r="A10" s="807"/>
      <c r="B10" s="808"/>
      <c r="C10" s="808"/>
      <c r="D10" s="808"/>
      <c r="E10" s="808"/>
      <c r="F10" s="808"/>
      <c r="G10" s="808"/>
      <c r="H10" s="810"/>
      <c r="I10" s="808"/>
      <c r="J10" s="808"/>
      <c r="K10" s="808"/>
      <c r="L10" s="808"/>
      <c r="M10" s="809"/>
    </row>
    <row r="11" spans="1:13" x14ac:dyDescent="0.15">
      <c r="A11" s="807"/>
      <c r="B11" s="808"/>
      <c r="C11" s="808"/>
      <c r="D11" s="808"/>
      <c r="E11" s="808"/>
      <c r="F11" s="808"/>
      <c r="G11" s="808"/>
      <c r="H11" s="810"/>
      <c r="I11" s="808"/>
      <c r="J11" s="808"/>
      <c r="K11" s="808"/>
      <c r="L11" s="808"/>
      <c r="M11" s="809"/>
    </row>
    <row r="12" spans="1:13" x14ac:dyDescent="0.15">
      <c r="A12" s="807"/>
      <c r="B12" s="808"/>
      <c r="C12" s="808"/>
      <c r="D12" s="808"/>
      <c r="E12" s="808"/>
      <c r="F12" s="808"/>
      <c r="G12" s="808"/>
      <c r="H12" s="808"/>
      <c r="I12" s="808"/>
      <c r="J12" s="808"/>
      <c r="K12" s="808"/>
      <c r="L12" s="808"/>
      <c r="M12" s="809"/>
    </row>
    <row r="13" spans="1:13" x14ac:dyDescent="0.15">
      <c r="A13" s="807"/>
      <c r="B13" s="808"/>
      <c r="C13" s="808"/>
      <c r="D13" s="808"/>
      <c r="E13" s="808"/>
      <c r="F13" s="808"/>
      <c r="G13" s="808"/>
      <c r="H13" s="808"/>
      <c r="I13" s="808"/>
      <c r="J13" s="808"/>
      <c r="K13" s="808"/>
      <c r="L13" s="808"/>
      <c r="M13" s="809"/>
    </row>
    <row r="14" spans="1:13" x14ac:dyDescent="0.15">
      <c r="A14" s="807"/>
      <c r="B14" s="808"/>
      <c r="C14" s="808"/>
      <c r="D14" s="808"/>
      <c r="E14" s="808"/>
      <c r="F14" s="808"/>
      <c r="G14" s="808"/>
      <c r="H14" s="808"/>
      <c r="I14" s="808"/>
      <c r="J14" s="808"/>
      <c r="K14" s="808"/>
      <c r="L14" s="808"/>
      <c r="M14" s="809"/>
    </row>
    <row r="15" spans="1:13" x14ac:dyDescent="0.15">
      <c r="A15" s="807"/>
      <c r="B15" s="808"/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9"/>
    </row>
    <row r="16" spans="1:13" x14ac:dyDescent="0.15">
      <c r="A16" s="807"/>
      <c r="B16" s="808"/>
      <c r="C16" s="808"/>
      <c r="D16" s="808"/>
      <c r="E16" s="808"/>
      <c r="F16" s="808"/>
      <c r="G16" s="808"/>
      <c r="H16" s="808"/>
      <c r="I16" s="808"/>
      <c r="J16" s="808"/>
      <c r="K16" s="808"/>
      <c r="L16" s="808"/>
      <c r="M16" s="809"/>
    </row>
    <row r="17" spans="1:13" x14ac:dyDescent="0.15">
      <c r="A17" s="807"/>
      <c r="B17" s="808"/>
      <c r="C17" s="808"/>
      <c r="D17" s="808"/>
      <c r="E17" s="808"/>
      <c r="F17" s="808"/>
      <c r="G17" s="808"/>
      <c r="H17" s="808"/>
      <c r="I17" s="808"/>
      <c r="J17" s="808"/>
      <c r="K17" s="808"/>
      <c r="L17" s="808"/>
      <c r="M17" s="809"/>
    </row>
    <row r="18" spans="1:13" x14ac:dyDescent="0.15">
      <c r="A18" s="807"/>
      <c r="B18" s="808"/>
      <c r="C18" s="808"/>
      <c r="D18" s="808"/>
      <c r="E18" s="808"/>
      <c r="F18" s="808"/>
      <c r="G18" s="808"/>
      <c r="H18" s="808"/>
      <c r="I18" s="808"/>
      <c r="J18" s="808"/>
      <c r="K18" s="808"/>
      <c r="L18" s="808"/>
      <c r="M18" s="809"/>
    </row>
    <row r="19" spans="1:13" x14ac:dyDescent="0.15">
      <c r="A19" s="807"/>
      <c r="B19" s="808"/>
      <c r="C19" s="808"/>
      <c r="D19" s="808"/>
      <c r="E19" s="808"/>
      <c r="F19" s="808"/>
      <c r="G19" s="808"/>
      <c r="H19" s="808"/>
      <c r="I19" s="808"/>
      <c r="J19" s="808"/>
      <c r="K19" s="808"/>
      <c r="L19" s="808"/>
      <c r="M19" s="809"/>
    </row>
    <row r="20" spans="1:13" x14ac:dyDescent="0.15">
      <c r="A20" s="807"/>
      <c r="B20" s="808"/>
      <c r="C20" s="808"/>
      <c r="D20" s="808"/>
      <c r="E20" s="808"/>
      <c r="F20" s="808"/>
      <c r="G20" s="808"/>
      <c r="H20" s="808"/>
      <c r="I20" s="808"/>
      <c r="J20" s="808"/>
      <c r="K20" s="808"/>
      <c r="L20" s="808"/>
      <c r="M20" s="809"/>
    </row>
    <row r="21" spans="1:13" x14ac:dyDescent="0.15">
      <c r="A21" s="807"/>
      <c r="B21" s="808"/>
      <c r="C21" s="808"/>
      <c r="D21" s="808"/>
      <c r="E21" s="808"/>
      <c r="F21" s="808"/>
      <c r="G21" s="808"/>
      <c r="H21" s="808"/>
      <c r="I21" s="808"/>
      <c r="J21" s="808"/>
      <c r="K21" s="808"/>
      <c r="L21" s="808"/>
      <c r="M21" s="809"/>
    </row>
    <row r="22" spans="1:13" x14ac:dyDescent="0.15">
      <c r="A22" s="807"/>
      <c r="B22" s="808"/>
      <c r="C22" s="808"/>
      <c r="D22" s="808"/>
      <c r="E22" s="808"/>
      <c r="F22" s="808"/>
      <c r="G22" s="808"/>
      <c r="H22" s="808"/>
      <c r="I22" s="808"/>
      <c r="J22" s="808"/>
      <c r="K22" s="808"/>
      <c r="L22" s="808"/>
      <c r="M22" s="809"/>
    </row>
    <row r="23" spans="1:13" x14ac:dyDescent="0.15">
      <c r="A23" s="807"/>
      <c r="B23" s="808"/>
      <c r="C23" s="808"/>
      <c r="D23" s="808"/>
      <c r="E23" s="808"/>
      <c r="F23" s="808"/>
      <c r="G23" s="808"/>
      <c r="H23" s="808"/>
      <c r="I23" s="808"/>
      <c r="J23" s="808"/>
      <c r="K23" s="808"/>
      <c r="L23" s="808"/>
      <c r="M23" s="809"/>
    </row>
    <row r="24" spans="1:13" x14ac:dyDescent="0.15">
      <c r="A24" s="807"/>
      <c r="B24" s="808"/>
      <c r="C24" s="808"/>
      <c r="D24" s="808"/>
      <c r="E24" s="808"/>
      <c r="F24" s="808"/>
      <c r="G24" s="808"/>
      <c r="H24" s="808"/>
      <c r="I24" s="808"/>
      <c r="J24" s="808"/>
      <c r="K24" s="808"/>
      <c r="L24" s="808"/>
      <c r="M24" s="809"/>
    </row>
    <row r="25" spans="1:13" x14ac:dyDescent="0.15">
      <c r="A25" s="807"/>
      <c r="B25" s="808"/>
      <c r="C25" s="808"/>
      <c r="D25" s="808"/>
      <c r="E25" s="808"/>
      <c r="F25" s="808"/>
      <c r="G25" s="808"/>
      <c r="H25" s="808"/>
      <c r="I25" s="808"/>
      <c r="J25" s="808"/>
      <c r="K25" s="808"/>
      <c r="L25" s="808"/>
      <c r="M25" s="809"/>
    </row>
    <row r="26" spans="1:13" x14ac:dyDescent="0.15">
      <c r="A26" s="807"/>
      <c r="B26" s="808"/>
      <c r="C26" s="808"/>
      <c r="D26" s="808"/>
      <c r="E26" s="808"/>
      <c r="F26" s="808"/>
      <c r="G26" s="808"/>
      <c r="H26" s="808"/>
      <c r="I26" s="808"/>
      <c r="J26" s="808"/>
      <c r="K26" s="808"/>
      <c r="L26" s="808"/>
      <c r="M26" s="809"/>
    </row>
    <row r="27" spans="1:13" x14ac:dyDescent="0.15">
      <c r="A27" s="807"/>
      <c r="B27" s="808"/>
      <c r="C27" s="808"/>
      <c r="D27" s="808"/>
      <c r="E27" s="808"/>
      <c r="F27" s="808"/>
      <c r="G27" s="808"/>
      <c r="H27" s="808"/>
      <c r="I27" s="808"/>
      <c r="J27" s="808"/>
      <c r="K27" s="808"/>
      <c r="L27" s="808"/>
      <c r="M27" s="809"/>
    </row>
    <row r="28" spans="1:13" x14ac:dyDescent="0.15">
      <c r="A28" s="807"/>
      <c r="B28" s="808"/>
      <c r="C28" s="808"/>
      <c r="D28" s="808"/>
      <c r="E28" s="808"/>
      <c r="F28" s="808"/>
      <c r="G28" s="808"/>
      <c r="H28" s="808"/>
      <c r="I28" s="808"/>
      <c r="J28" s="808"/>
      <c r="K28" s="808"/>
      <c r="L28" s="808"/>
      <c r="M28" s="809"/>
    </row>
    <row r="29" spans="1:13" x14ac:dyDescent="0.15">
      <c r="A29" s="807"/>
      <c r="B29" s="808"/>
      <c r="C29" s="808"/>
      <c r="D29" s="808"/>
      <c r="E29" s="808"/>
      <c r="F29" s="808"/>
      <c r="G29" s="808"/>
      <c r="H29" s="808"/>
      <c r="I29" s="808"/>
      <c r="J29" s="808"/>
      <c r="K29" s="808"/>
      <c r="L29" s="808"/>
      <c r="M29" s="809"/>
    </row>
    <row r="30" spans="1:13" x14ac:dyDescent="0.15">
      <c r="A30" s="807"/>
      <c r="B30" s="808"/>
      <c r="C30" s="808"/>
      <c r="D30" s="808"/>
      <c r="E30" s="808"/>
      <c r="F30" s="808"/>
      <c r="G30" s="808"/>
      <c r="H30" s="808"/>
      <c r="I30" s="808"/>
      <c r="J30" s="808"/>
      <c r="K30" s="808"/>
      <c r="L30" s="808"/>
      <c r="M30" s="809"/>
    </row>
    <row r="31" spans="1:13" ht="10.5" customHeight="1" x14ac:dyDescent="0.15">
      <c r="A31" s="807"/>
      <c r="B31" s="808"/>
      <c r="C31" s="808"/>
      <c r="D31" s="808"/>
      <c r="E31" s="808"/>
      <c r="F31" s="808"/>
      <c r="G31" s="808"/>
      <c r="H31" s="808"/>
      <c r="I31" s="808"/>
      <c r="J31" s="808"/>
      <c r="K31" s="808"/>
      <c r="L31" s="808"/>
      <c r="M31" s="809"/>
    </row>
    <row r="32" spans="1:13" hidden="1" x14ac:dyDescent="0.15">
      <c r="A32" s="807"/>
      <c r="B32" s="808"/>
      <c r="C32" s="808"/>
      <c r="D32" s="808"/>
      <c r="E32" s="808"/>
      <c r="F32" s="808"/>
      <c r="G32" s="808"/>
      <c r="H32" s="808"/>
      <c r="I32" s="808"/>
      <c r="J32" s="808"/>
      <c r="K32" s="808"/>
      <c r="L32" s="808"/>
      <c r="M32" s="809"/>
    </row>
    <row r="33" spans="1:13" x14ac:dyDescent="0.15">
      <c r="A33" s="807"/>
      <c r="B33" s="808"/>
      <c r="C33" s="808"/>
      <c r="D33" s="808"/>
      <c r="E33" s="808"/>
      <c r="F33" s="808"/>
      <c r="G33" s="808"/>
      <c r="H33" s="808"/>
      <c r="I33" s="808"/>
      <c r="J33" s="808"/>
      <c r="K33" s="808"/>
      <c r="L33" s="808"/>
      <c r="M33" s="809"/>
    </row>
    <row r="34" spans="1:13" x14ac:dyDescent="0.15">
      <c r="A34" s="807"/>
      <c r="B34" s="808"/>
      <c r="C34" s="808"/>
      <c r="D34" s="808"/>
      <c r="E34" s="808"/>
      <c r="F34" s="808"/>
      <c r="G34" s="808"/>
      <c r="H34" s="808"/>
      <c r="I34" s="808"/>
      <c r="J34" s="808"/>
      <c r="K34" s="808"/>
      <c r="L34" s="808"/>
      <c r="M34" s="809"/>
    </row>
    <row r="35" spans="1:13" ht="14.25" thickBot="1" x14ac:dyDescent="0.2">
      <c r="A35" s="811"/>
      <c r="B35" s="812"/>
      <c r="C35" s="812"/>
      <c r="D35" s="812"/>
      <c r="E35" s="812"/>
      <c r="F35" s="812"/>
      <c r="G35" s="812"/>
      <c r="H35" s="812"/>
      <c r="I35" s="812"/>
      <c r="J35" s="812"/>
      <c r="K35" s="812"/>
      <c r="L35" s="812"/>
      <c r="M35" s="813"/>
    </row>
  </sheetData>
  <mergeCells count="1">
    <mergeCell ref="A1:M35"/>
  </mergeCells>
  <phoneticPr fontId="12" type="noConversion"/>
  <printOptions horizontalCentered="1"/>
  <pageMargins left="0.31496062992125984" right="0.31496062992125984" top="0.98425196850393704" bottom="0.6692913385826772" header="0.39370078740157483" footer="0.3937007874015748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H23"/>
  <sheetViews>
    <sheetView topLeftCell="A10" zoomScaleNormal="100" workbookViewId="0">
      <selection activeCell="M18" sqref="M18"/>
    </sheetView>
  </sheetViews>
  <sheetFormatPr defaultRowHeight="13.5" x14ac:dyDescent="0.15"/>
  <cols>
    <col min="1" max="1" width="1.88671875" customWidth="1"/>
    <col min="2" max="2" width="22.21875" bestFit="1" customWidth="1"/>
    <col min="3" max="4" width="16.77734375" customWidth="1"/>
    <col min="5" max="5" width="17.77734375" customWidth="1"/>
    <col min="6" max="6" width="1.21875" customWidth="1"/>
  </cols>
  <sheetData>
    <row r="1" spans="1:8" ht="22.5" customHeight="1" x14ac:dyDescent="0.15">
      <c r="A1" s="900" t="s">
        <v>43</v>
      </c>
      <c r="B1" s="900"/>
      <c r="C1" s="900"/>
      <c r="D1" s="900"/>
      <c r="E1" s="900"/>
    </row>
    <row r="2" spans="1:8" ht="24.95" customHeight="1" thickBot="1" x14ac:dyDescent="0.2">
      <c r="C2" s="5"/>
      <c r="D2" s="5"/>
      <c r="E2" s="6"/>
    </row>
    <row r="3" spans="1:8" ht="31.5" customHeight="1" thickBot="1" x14ac:dyDescent="0.2">
      <c r="B3" s="10" t="s">
        <v>46</v>
      </c>
      <c r="C3" s="11" t="s">
        <v>44</v>
      </c>
      <c r="D3" s="11" t="s">
        <v>45</v>
      </c>
      <c r="E3" s="12" t="s">
        <v>49</v>
      </c>
    </row>
    <row r="4" spans="1:8" ht="31.5" customHeight="1" x14ac:dyDescent="0.15">
      <c r="B4" s="14" t="s">
        <v>21</v>
      </c>
      <c r="C4" s="37" t="e">
        <f>+C5+C9</f>
        <v>#REF!</v>
      </c>
      <c r="D4" s="37" t="e">
        <f>+D5+D9</f>
        <v>#REF!</v>
      </c>
      <c r="E4" s="38" t="e">
        <f>+C4-D4</f>
        <v>#REF!</v>
      </c>
    </row>
    <row r="5" spans="1:8" ht="27.95" customHeight="1" x14ac:dyDescent="0.15">
      <c r="B5" s="33" t="s">
        <v>50</v>
      </c>
      <c r="C5" s="34" t="e">
        <f>+C6</f>
        <v>#REF!</v>
      </c>
      <c r="D5" s="34" t="e">
        <f>+#REF!</f>
        <v>#REF!</v>
      </c>
      <c r="E5" s="35" t="e">
        <f t="shared" ref="E5:E11" si="0">+C5-D5</f>
        <v>#REF!</v>
      </c>
      <c r="H5" s="13"/>
    </row>
    <row r="6" spans="1:8" ht="27.95" customHeight="1" x14ac:dyDescent="0.15">
      <c r="B6" s="30" t="s">
        <v>29</v>
      </c>
      <c r="C6" s="31" t="e">
        <f>+C7+C8</f>
        <v>#REF!</v>
      </c>
      <c r="D6" s="31">
        <f>+D7+1771000</f>
        <v>3578666</v>
      </c>
      <c r="E6" s="32" t="e">
        <f t="shared" si="0"/>
        <v>#REF!</v>
      </c>
    </row>
    <row r="7" spans="1:8" ht="24.95" customHeight="1" x14ac:dyDescent="0.15">
      <c r="B7" s="18" t="s">
        <v>30</v>
      </c>
      <c r="C7" s="19" t="e">
        <f>+#REF!</f>
        <v>#REF!</v>
      </c>
      <c r="D7" s="19">
        <v>1807666</v>
      </c>
      <c r="E7" s="20" t="e">
        <f t="shared" si="0"/>
        <v>#REF!</v>
      </c>
    </row>
    <row r="8" spans="1:8" ht="31.5" customHeight="1" x14ac:dyDescent="0.15">
      <c r="B8" s="26" t="s">
        <v>32</v>
      </c>
      <c r="C8" s="27" t="e">
        <f>+#REF!</f>
        <v>#REF!</v>
      </c>
      <c r="D8" s="28" t="s">
        <v>47</v>
      </c>
      <c r="E8" s="29">
        <v>693000</v>
      </c>
    </row>
    <row r="9" spans="1:8" ht="27.95" customHeight="1" x14ac:dyDescent="0.15">
      <c r="B9" s="33" t="s">
        <v>51</v>
      </c>
      <c r="C9" s="34" t="e">
        <f>+C10+C11+C12+C17+C23</f>
        <v>#REF!</v>
      </c>
      <c r="D9" s="34">
        <f>+D10+D11+D12+D17+D23</f>
        <v>6141518</v>
      </c>
      <c r="E9" s="36" t="e">
        <f t="shared" si="0"/>
        <v>#REF!</v>
      </c>
    </row>
    <row r="10" spans="1:8" ht="27.95" customHeight="1" x14ac:dyDescent="0.15">
      <c r="B10" s="30" t="s">
        <v>33</v>
      </c>
      <c r="C10" s="31" t="e">
        <f>+#REF!</f>
        <v>#REF!</v>
      </c>
      <c r="D10" s="31">
        <v>395518</v>
      </c>
      <c r="E10" s="32" t="e">
        <f>+C10-D10</f>
        <v>#REF!</v>
      </c>
    </row>
    <row r="11" spans="1:8" ht="27.95" customHeight="1" x14ac:dyDescent="0.15">
      <c r="B11" s="15" t="s">
        <v>22</v>
      </c>
      <c r="C11" s="16" t="e">
        <f>+#REF!</f>
        <v>#REF!</v>
      </c>
      <c r="D11" s="16">
        <v>4400000</v>
      </c>
      <c r="E11" s="17" t="e">
        <f t="shared" si="0"/>
        <v>#REF!</v>
      </c>
    </row>
    <row r="12" spans="1:8" ht="27.95" customHeight="1" x14ac:dyDescent="0.15">
      <c r="B12" s="15" t="s">
        <v>31</v>
      </c>
      <c r="C12" s="16" t="e">
        <f>+#REF!</f>
        <v>#REF!</v>
      </c>
      <c r="D12" s="16">
        <f>+D13+D16</f>
        <v>423000</v>
      </c>
      <c r="E12" s="17" t="e">
        <f>+C12-D12</f>
        <v>#REF!</v>
      </c>
    </row>
    <row r="13" spans="1:8" ht="24.95" customHeight="1" x14ac:dyDescent="0.15">
      <c r="B13" s="21" t="s">
        <v>34</v>
      </c>
      <c r="C13" s="19" t="e">
        <f>+#REF!</f>
        <v>#REF!</v>
      </c>
      <c r="D13" s="19">
        <v>140000</v>
      </c>
      <c r="E13" s="22" t="e">
        <f t="shared" ref="E13:E23" si="1">+C13-D13</f>
        <v>#REF!</v>
      </c>
    </row>
    <row r="14" spans="1:8" ht="24.95" customHeight="1" x14ac:dyDescent="0.15">
      <c r="B14" s="21" t="s">
        <v>35</v>
      </c>
      <c r="C14" s="19" t="e">
        <f>+#REF!</f>
        <v>#REF!</v>
      </c>
      <c r="D14" s="19"/>
      <c r="E14" s="20" t="e">
        <f t="shared" si="1"/>
        <v>#REF!</v>
      </c>
    </row>
    <row r="15" spans="1:8" ht="24.95" customHeight="1" x14ac:dyDescent="0.15">
      <c r="B15" s="21" t="s">
        <v>36</v>
      </c>
      <c r="C15" s="19" t="e">
        <f>+#REF!</f>
        <v>#REF!</v>
      </c>
      <c r="D15" s="19"/>
      <c r="E15" s="20" t="e">
        <f t="shared" si="1"/>
        <v>#REF!</v>
      </c>
    </row>
    <row r="16" spans="1:8" ht="24.95" customHeight="1" x14ac:dyDescent="0.15">
      <c r="B16" s="21" t="s">
        <v>48</v>
      </c>
      <c r="C16" s="19" t="e">
        <f>+#REF!</f>
        <v>#REF!</v>
      </c>
      <c r="D16" s="19">
        <v>283000</v>
      </c>
      <c r="E16" s="20" t="e">
        <f t="shared" si="1"/>
        <v>#REF!</v>
      </c>
    </row>
    <row r="17" spans="2:5" ht="27.95" customHeight="1" x14ac:dyDescent="0.15">
      <c r="B17" s="15" t="s">
        <v>37</v>
      </c>
      <c r="C17" s="16" t="e">
        <f>+SUM(C18:C22)</f>
        <v>#REF!</v>
      </c>
      <c r="D17" s="16">
        <f>+SUM(D18:D22)</f>
        <v>223000</v>
      </c>
      <c r="E17" s="17" t="e">
        <f t="shared" si="1"/>
        <v>#REF!</v>
      </c>
    </row>
    <row r="18" spans="2:5" ht="24.95" customHeight="1" x14ac:dyDescent="0.15">
      <c r="B18" s="21" t="s">
        <v>38</v>
      </c>
      <c r="C18" s="19" t="e">
        <f>+#REF!</f>
        <v>#REF!</v>
      </c>
      <c r="D18" s="19">
        <v>69000</v>
      </c>
      <c r="E18" s="22" t="e">
        <f t="shared" si="1"/>
        <v>#REF!</v>
      </c>
    </row>
    <row r="19" spans="2:5" ht="24.95" customHeight="1" x14ac:dyDescent="0.15">
      <c r="B19" s="21" t="s">
        <v>39</v>
      </c>
      <c r="C19" s="19" t="e">
        <f>+#REF!</f>
        <v>#REF!</v>
      </c>
      <c r="D19" s="19">
        <v>40000</v>
      </c>
      <c r="E19" s="20" t="e">
        <f t="shared" si="1"/>
        <v>#REF!</v>
      </c>
    </row>
    <row r="20" spans="2:5" ht="24.95" customHeight="1" x14ac:dyDescent="0.15">
      <c r="B20" s="21" t="s">
        <v>40</v>
      </c>
      <c r="C20" s="19" t="e">
        <f>+#REF!</f>
        <v>#REF!</v>
      </c>
      <c r="D20" s="19">
        <v>40000</v>
      </c>
      <c r="E20" s="22" t="e">
        <f t="shared" si="1"/>
        <v>#REF!</v>
      </c>
    </row>
    <row r="21" spans="2:5" ht="24.95" customHeight="1" x14ac:dyDescent="0.15">
      <c r="B21" s="21" t="s">
        <v>41</v>
      </c>
      <c r="C21" s="19" t="e">
        <f>+#REF!</f>
        <v>#REF!</v>
      </c>
      <c r="D21" s="19">
        <v>40000</v>
      </c>
      <c r="E21" s="22" t="e">
        <f t="shared" si="1"/>
        <v>#REF!</v>
      </c>
    </row>
    <row r="22" spans="2:5" ht="24.95" customHeight="1" x14ac:dyDescent="0.15">
      <c r="B22" s="21" t="s">
        <v>42</v>
      </c>
      <c r="C22" s="19" t="e">
        <f>+#REF!</f>
        <v>#REF!</v>
      </c>
      <c r="D22" s="19">
        <v>34000</v>
      </c>
      <c r="E22" s="20" t="e">
        <f t="shared" si="1"/>
        <v>#REF!</v>
      </c>
    </row>
    <row r="23" spans="2:5" ht="27.95" customHeight="1" thickBot="1" x14ac:dyDescent="0.2">
      <c r="B23" s="23" t="s">
        <v>24</v>
      </c>
      <c r="C23" s="24" t="e">
        <f>+#REF!</f>
        <v>#REF!</v>
      </c>
      <c r="D23" s="24">
        <v>700000</v>
      </c>
      <c r="E23" s="25" t="e">
        <f t="shared" si="1"/>
        <v>#REF!</v>
      </c>
    </row>
  </sheetData>
  <mergeCells count="1">
    <mergeCell ref="A1:E1"/>
  </mergeCells>
  <phoneticPr fontId="12" type="noConversion"/>
  <pageMargins left="0.39370078740157483" right="0.39370078740157483" top="0.74803149606299213" bottom="0.74803149606299213" header="0.31496062992125984" footer="0.31496062992125984"/>
  <pageSetup paperSize="9" scale="10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3:F13"/>
  <sheetViews>
    <sheetView workbookViewId="0">
      <selection activeCell="K26" sqref="K26"/>
    </sheetView>
  </sheetViews>
  <sheetFormatPr defaultRowHeight="13.5" x14ac:dyDescent="0.15"/>
  <cols>
    <col min="1" max="1" width="5.33203125" customWidth="1"/>
    <col min="2" max="2" width="11.77734375" customWidth="1"/>
    <col min="3" max="3" width="10.5546875" customWidth="1"/>
    <col min="4" max="4" width="4.21875" customWidth="1"/>
    <col min="5" max="5" width="11.77734375" customWidth="1"/>
    <col min="6" max="6" width="10.5546875" customWidth="1"/>
  </cols>
  <sheetData>
    <row r="3" spans="2:6" ht="30.75" customHeight="1" x14ac:dyDescent="0.15">
      <c r="B3" s="39"/>
      <c r="C3" s="9">
        <v>910000</v>
      </c>
      <c r="E3" s="39"/>
      <c r="F3" s="9">
        <v>910000</v>
      </c>
    </row>
    <row r="4" spans="2:6" ht="30.75" customHeight="1" x14ac:dyDescent="0.15">
      <c r="B4" s="39"/>
      <c r="C4" s="9">
        <v>910000</v>
      </c>
      <c r="E4" s="39"/>
      <c r="F4" s="9">
        <v>910000</v>
      </c>
    </row>
    <row r="6" spans="2:6" ht="30.75" customHeight="1" x14ac:dyDescent="0.15">
      <c r="B6" s="39"/>
      <c r="C6" s="9">
        <v>910000</v>
      </c>
      <c r="E6" s="39"/>
      <c r="F6" s="9">
        <v>910000</v>
      </c>
    </row>
    <row r="7" spans="2:6" ht="30.75" customHeight="1" x14ac:dyDescent="0.15">
      <c r="B7" s="39"/>
      <c r="C7" s="9">
        <v>910000</v>
      </c>
      <c r="E7" s="39"/>
      <c r="F7" s="9">
        <v>910000</v>
      </c>
    </row>
    <row r="9" spans="2:6" ht="30.75" customHeight="1" x14ac:dyDescent="0.15">
      <c r="B9" s="39"/>
      <c r="C9" s="9">
        <v>910000</v>
      </c>
      <c r="E9" s="39"/>
      <c r="F9" s="9">
        <v>910000</v>
      </c>
    </row>
    <row r="10" spans="2:6" ht="30.75" customHeight="1" x14ac:dyDescent="0.15">
      <c r="B10" s="39"/>
      <c r="C10" s="9">
        <v>910000</v>
      </c>
      <c r="E10" s="39"/>
      <c r="F10" s="9">
        <v>910000</v>
      </c>
    </row>
    <row r="12" spans="2:6" ht="30.75" customHeight="1" x14ac:dyDescent="0.15">
      <c r="B12" s="39"/>
      <c r="C12" s="9">
        <v>910000</v>
      </c>
      <c r="E12" s="39"/>
      <c r="F12" s="9">
        <v>910000</v>
      </c>
    </row>
    <row r="13" spans="2:6" ht="30.75" customHeight="1" x14ac:dyDescent="0.15">
      <c r="B13" s="39"/>
      <c r="C13" s="9">
        <v>910000</v>
      </c>
      <c r="E13" s="39"/>
      <c r="F13" s="9">
        <v>910000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5:G39"/>
  <sheetViews>
    <sheetView topLeftCell="A11" workbookViewId="0">
      <selection activeCell="B6" sqref="B6:E39"/>
    </sheetView>
  </sheetViews>
  <sheetFormatPr defaultRowHeight="13.5" x14ac:dyDescent="0.15"/>
  <cols>
    <col min="2" max="2" width="20.88671875" bestFit="1" customWidth="1"/>
    <col min="3" max="3" width="12.6640625" style="5" bestFit="1" customWidth="1"/>
    <col min="4" max="7" width="10.88671875" style="5" customWidth="1"/>
  </cols>
  <sheetData>
    <row r="5" spans="2:5" ht="19.5" customHeight="1" x14ac:dyDescent="0.15"/>
    <row r="6" spans="2:5" ht="19.5" customHeight="1" x14ac:dyDescent="0.15">
      <c r="B6" s="40" t="s">
        <v>56</v>
      </c>
      <c r="C6" s="41" t="s">
        <v>55</v>
      </c>
      <c r="D6" s="41" t="s">
        <v>53</v>
      </c>
      <c r="E6" s="41"/>
    </row>
    <row r="7" spans="2:5" ht="19.5" customHeight="1" x14ac:dyDescent="0.15">
      <c r="B7" s="40" t="s">
        <v>54</v>
      </c>
      <c r="C7" s="41">
        <v>4085556</v>
      </c>
      <c r="D7" s="41">
        <v>635581</v>
      </c>
      <c r="E7" s="41"/>
    </row>
    <row r="8" spans="2:5" ht="19.5" customHeight="1" x14ac:dyDescent="0.15">
      <c r="B8" s="40" t="s">
        <v>57</v>
      </c>
      <c r="C8" s="41">
        <v>33000</v>
      </c>
      <c r="D8" s="41">
        <v>26500</v>
      </c>
      <c r="E8" s="41"/>
    </row>
    <row r="9" spans="2:5" ht="19.5" customHeight="1" x14ac:dyDescent="0.15">
      <c r="B9" s="40" t="s">
        <v>58</v>
      </c>
      <c r="C9" s="41">
        <v>7800</v>
      </c>
      <c r="D9" s="41"/>
      <c r="E9" s="41"/>
    </row>
    <row r="10" spans="2:5" ht="19.5" customHeight="1" x14ac:dyDescent="0.15">
      <c r="B10" s="40" t="s">
        <v>59</v>
      </c>
      <c r="C10" s="41">
        <v>14600</v>
      </c>
      <c r="D10" s="41">
        <v>6000</v>
      </c>
      <c r="E10" s="41"/>
    </row>
    <row r="11" spans="2:5" ht="19.5" customHeight="1" x14ac:dyDescent="0.15">
      <c r="B11" s="40" t="s">
        <v>60</v>
      </c>
      <c r="C11" s="41">
        <v>55000</v>
      </c>
      <c r="D11" s="41"/>
      <c r="E11" s="41"/>
    </row>
    <row r="12" spans="2:5" ht="19.5" customHeight="1" x14ac:dyDescent="0.15">
      <c r="B12" s="40" t="s">
        <v>61</v>
      </c>
      <c r="C12" s="41">
        <v>3900</v>
      </c>
      <c r="D12" s="41">
        <v>3900</v>
      </c>
      <c r="E12" s="41"/>
    </row>
    <row r="13" spans="2:5" ht="19.5" customHeight="1" x14ac:dyDescent="0.15">
      <c r="B13" s="40" t="s">
        <v>62</v>
      </c>
      <c r="C13" s="41">
        <v>29400</v>
      </c>
      <c r="D13" s="41">
        <v>6000</v>
      </c>
      <c r="E13" s="41"/>
    </row>
    <row r="14" spans="2:5" ht="19.5" customHeight="1" x14ac:dyDescent="0.15">
      <c r="B14" s="40" t="s">
        <v>63</v>
      </c>
      <c r="C14" s="41">
        <v>1590</v>
      </c>
      <c r="D14" s="41"/>
      <c r="E14" s="41"/>
    </row>
    <row r="15" spans="2:5" ht="19.5" customHeight="1" x14ac:dyDescent="0.15">
      <c r="B15" s="40" t="s">
        <v>64</v>
      </c>
      <c r="C15" s="41">
        <v>74800</v>
      </c>
      <c r="D15" s="41">
        <v>43500</v>
      </c>
      <c r="E15" s="41"/>
    </row>
    <row r="16" spans="2:5" ht="19.5" customHeight="1" x14ac:dyDescent="0.15">
      <c r="B16" s="40" t="s">
        <v>65</v>
      </c>
      <c r="C16" s="41">
        <v>23800</v>
      </c>
      <c r="D16" s="41"/>
      <c r="E16" s="41"/>
    </row>
    <row r="17" spans="2:5" ht="19.5" customHeight="1" x14ac:dyDescent="0.15">
      <c r="B17" s="40" t="s">
        <v>66</v>
      </c>
      <c r="C17" s="41">
        <v>87200</v>
      </c>
      <c r="D17" s="41">
        <v>9000</v>
      </c>
      <c r="E17" s="41"/>
    </row>
    <row r="18" spans="2:5" ht="19.5" customHeight="1" x14ac:dyDescent="0.15">
      <c r="B18" s="40" t="s">
        <v>67</v>
      </c>
      <c r="C18" s="41">
        <v>104830</v>
      </c>
      <c r="D18" s="41"/>
      <c r="E18" s="41"/>
    </row>
    <row r="19" spans="2:5" ht="19.5" customHeight="1" x14ac:dyDescent="0.15">
      <c r="B19" s="40" t="s">
        <v>68</v>
      </c>
      <c r="C19" s="41">
        <v>23200</v>
      </c>
      <c r="D19" s="41">
        <v>1200</v>
      </c>
      <c r="E19" s="41"/>
    </row>
    <row r="20" spans="2:5" ht="19.5" customHeight="1" x14ac:dyDescent="0.15">
      <c r="B20" s="40" t="s">
        <v>69</v>
      </c>
      <c r="C20" s="41">
        <v>21500</v>
      </c>
      <c r="D20" s="41"/>
      <c r="E20" s="41"/>
    </row>
    <row r="21" spans="2:5" ht="19.5" customHeight="1" x14ac:dyDescent="0.15">
      <c r="B21" s="40" t="s">
        <v>70</v>
      </c>
      <c r="C21" s="41">
        <v>89400</v>
      </c>
      <c r="D21" s="41"/>
      <c r="E21" s="41"/>
    </row>
    <row r="22" spans="2:5" ht="19.5" customHeight="1" x14ac:dyDescent="0.15">
      <c r="B22" s="40" t="s">
        <v>71</v>
      </c>
      <c r="C22" s="41">
        <v>118030</v>
      </c>
      <c r="D22" s="41"/>
      <c r="E22" s="41"/>
    </row>
    <row r="23" spans="2:5" ht="19.5" customHeight="1" x14ac:dyDescent="0.15">
      <c r="B23" s="40" t="s">
        <v>72</v>
      </c>
      <c r="C23" s="41">
        <v>30300</v>
      </c>
      <c r="D23" s="41">
        <v>7000</v>
      </c>
      <c r="E23" s="41"/>
    </row>
    <row r="24" spans="2:5" ht="19.5" customHeight="1" x14ac:dyDescent="0.15">
      <c r="B24" s="40" t="s">
        <v>73</v>
      </c>
      <c r="C24" s="41">
        <v>37529</v>
      </c>
      <c r="D24" s="41"/>
      <c r="E24" s="41"/>
    </row>
    <row r="25" spans="2:5" ht="20.100000000000001" customHeight="1" x14ac:dyDescent="0.15">
      <c r="B25" s="40" t="s">
        <v>74</v>
      </c>
      <c r="C25" s="41">
        <v>65000</v>
      </c>
      <c r="D25" s="41">
        <v>3200</v>
      </c>
      <c r="E25" s="41"/>
    </row>
    <row r="26" spans="2:5" ht="20.100000000000001" customHeight="1" x14ac:dyDescent="0.15">
      <c r="B26" s="40" t="s">
        <v>75</v>
      </c>
      <c r="C26" s="41">
        <v>104200</v>
      </c>
      <c r="D26" s="41">
        <v>12000</v>
      </c>
      <c r="E26" s="41"/>
    </row>
    <row r="27" spans="2:5" ht="20.100000000000001" customHeight="1" x14ac:dyDescent="0.15">
      <c r="B27" s="40" t="s">
        <v>76</v>
      </c>
      <c r="C27" s="41">
        <v>4500</v>
      </c>
      <c r="D27" s="41"/>
      <c r="E27" s="41"/>
    </row>
    <row r="28" spans="2:5" ht="20.100000000000001" customHeight="1" x14ac:dyDescent="0.15">
      <c r="B28" s="40" t="s">
        <v>77</v>
      </c>
      <c r="C28" s="41">
        <v>12750</v>
      </c>
      <c r="D28" s="41">
        <v>12000</v>
      </c>
      <c r="E28" s="41"/>
    </row>
    <row r="29" spans="2:5" ht="20.100000000000001" customHeight="1" x14ac:dyDescent="0.15">
      <c r="B29" s="40" t="s">
        <v>78</v>
      </c>
      <c r="C29" s="41">
        <v>12000</v>
      </c>
      <c r="D29" s="41">
        <v>3000</v>
      </c>
      <c r="E29" s="41"/>
    </row>
    <row r="30" spans="2:5" ht="20.100000000000001" customHeight="1" x14ac:dyDescent="0.15">
      <c r="B30" s="40" t="s">
        <v>79</v>
      </c>
      <c r="C30" s="41">
        <v>117400</v>
      </c>
      <c r="D30" s="41"/>
      <c r="E30" s="41"/>
    </row>
    <row r="31" spans="2:5" ht="20.100000000000001" customHeight="1" x14ac:dyDescent="0.15">
      <c r="B31" s="40" t="s">
        <v>80</v>
      </c>
      <c r="C31" s="41">
        <v>48800</v>
      </c>
      <c r="D31" s="41"/>
      <c r="E31" s="41"/>
    </row>
    <row r="32" spans="2:5" ht="20.100000000000001" customHeight="1" x14ac:dyDescent="0.15">
      <c r="B32" s="40" t="s">
        <v>81</v>
      </c>
      <c r="C32" s="41">
        <v>97600</v>
      </c>
      <c r="D32" s="41">
        <v>49440</v>
      </c>
      <c r="E32" s="41"/>
    </row>
    <row r="33" spans="2:5" ht="20.100000000000001" customHeight="1" x14ac:dyDescent="0.15">
      <c r="B33" s="40" t="s">
        <v>82</v>
      </c>
      <c r="C33" s="41">
        <v>55440</v>
      </c>
      <c r="D33" s="41"/>
      <c r="E33" s="41"/>
    </row>
    <row r="34" spans="2:5" ht="20.100000000000001" customHeight="1" x14ac:dyDescent="0.15">
      <c r="B34" s="40" t="s">
        <v>83</v>
      </c>
      <c r="C34" s="41">
        <v>3516516</v>
      </c>
      <c r="D34" s="41">
        <v>3516516</v>
      </c>
      <c r="E34" s="41"/>
    </row>
    <row r="35" spans="2:5" ht="20.100000000000001" customHeight="1" x14ac:dyDescent="0.15">
      <c r="B35" s="40" t="s">
        <v>84</v>
      </c>
      <c r="C35" s="41">
        <v>576225</v>
      </c>
      <c r="D35" s="41"/>
      <c r="E35" s="41"/>
    </row>
    <row r="36" spans="2:5" ht="20.100000000000001" customHeight="1" x14ac:dyDescent="0.15">
      <c r="B36" s="40" t="s">
        <v>85</v>
      </c>
      <c r="C36" s="41">
        <v>148854</v>
      </c>
      <c r="D36" s="41"/>
      <c r="E36" s="41"/>
    </row>
    <row r="37" spans="2:5" ht="20.100000000000001" customHeight="1" x14ac:dyDescent="0.15">
      <c r="B37" s="40" t="s">
        <v>86</v>
      </c>
      <c r="C37" s="41">
        <v>865163</v>
      </c>
      <c r="D37" s="41">
        <v>865163</v>
      </c>
      <c r="E37" s="41"/>
    </row>
    <row r="38" spans="2:5" x14ac:dyDescent="0.15">
      <c r="B38" s="40" t="s">
        <v>87</v>
      </c>
      <c r="C38" s="41">
        <v>40000</v>
      </c>
      <c r="D38" s="41"/>
      <c r="E38" s="41"/>
    </row>
    <row r="39" spans="2:5" ht="20.25" customHeight="1" x14ac:dyDescent="0.15">
      <c r="B39" s="40" t="s">
        <v>52</v>
      </c>
      <c r="C39" s="41">
        <f>SUM(C7:C38)</f>
        <v>10505883</v>
      </c>
      <c r="D39" s="41">
        <f>SUM(D7:D38)</f>
        <v>5200000</v>
      </c>
      <c r="E39" s="41"/>
    </row>
  </sheetData>
  <phoneticPr fontId="1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</sheetPr>
  <dimension ref="B1:J42"/>
  <sheetViews>
    <sheetView workbookViewId="0">
      <selection activeCell="D16" sqref="D16"/>
    </sheetView>
  </sheetViews>
  <sheetFormatPr defaultRowHeight="13.5" x14ac:dyDescent="0.15"/>
  <cols>
    <col min="2" max="2" width="20.88671875" bestFit="1" customWidth="1"/>
    <col min="3" max="3" width="12.6640625" style="5" bestFit="1" customWidth="1"/>
    <col min="4" max="6" width="10.88671875" style="5" customWidth="1"/>
    <col min="7" max="7" width="20.88671875" style="5" bestFit="1" customWidth="1"/>
    <col min="8" max="8" width="12.6640625" bestFit="1" customWidth="1"/>
    <col min="9" max="9" width="11.5546875" bestFit="1" customWidth="1"/>
    <col min="10" max="10" width="10.5546875" customWidth="1"/>
  </cols>
  <sheetData>
    <row r="1" spans="2:10" x14ac:dyDescent="0.15">
      <c r="B1" s="901" t="s">
        <v>91</v>
      </c>
      <c r="C1" s="901"/>
      <c r="D1" s="901"/>
      <c r="E1" s="901"/>
      <c r="G1" s="901" t="s">
        <v>90</v>
      </c>
      <c r="H1" s="901"/>
      <c r="I1" s="901"/>
      <c r="J1" s="901"/>
    </row>
    <row r="2" spans="2:10" x14ac:dyDescent="0.15">
      <c r="B2" s="901"/>
      <c r="C2" s="901"/>
      <c r="D2" s="901"/>
      <c r="E2" s="901"/>
      <c r="G2" s="901"/>
      <c r="H2" s="901"/>
      <c r="I2" s="901"/>
      <c r="J2" s="901"/>
    </row>
    <row r="3" spans="2:10" x14ac:dyDescent="0.15">
      <c r="G3" s="901"/>
      <c r="H3" s="901"/>
      <c r="I3" s="901"/>
      <c r="J3" s="901"/>
    </row>
    <row r="4" spans="2:10" x14ac:dyDescent="0.15">
      <c r="D4" s="5" t="e">
        <f>+D42</f>
        <v>#REF!</v>
      </c>
    </row>
    <row r="5" spans="2:10" ht="19.5" customHeight="1" x14ac:dyDescent="0.15"/>
    <row r="6" spans="2:10" ht="19.5" customHeight="1" x14ac:dyDescent="0.15">
      <c r="B6" s="40" t="s">
        <v>56</v>
      </c>
      <c r="C6" s="41" t="s">
        <v>55</v>
      </c>
      <c r="D6" s="41" t="s">
        <v>53</v>
      </c>
      <c r="E6" s="41" t="s">
        <v>89</v>
      </c>
      <c r="G6" s="40" t="s">
        <v>56</v>
      </c>
      <c r="H6" s="41" t="s">
        <v>55</v>
      </c>
      <c r="I6" s="41" t="s">
        <v>53</v>
      </c>
      <c r="J6" s="41"/>
    </row>
    <row r="7" spans="2:10" ht="19.5" customHeight="1" x14ac:dyDescent="0.15">
      <c r="B7" s="40" t="s">
        <v>54</v>
      </c>
      <c r="C7" s="41" t="e">
        <f>+#REF!</f>
        <v>#REF!</v>
      </c>
      <c r="D7" s="43">
        <f>850000+50831-164831</f>
        <v>736000</v>
      </c>
      <c r="E7" s="42" t="e">
        <f>+D7/C7</f>
        <v>#REF!</v>
      </c>
      <c r="G7" s="40" t="s">
        <v>54</v>
      </c>
      <c r="H7" s="41">
        <v>4085556</v>
      </c>
      <c r="I7" s="41">
        <v>635581</v>
      </c>
      <c r="J7" s="41"/>
    </row>
    <row r="8" spans="2:10" ht="19.5" customHeight="1" x14ac:dyDescent="0.15">
      <c r="B8" s="46" t="s">
        <v>57</v>
      </c>
      <c r="C8" s="41" t="e">
        <f>+#REF!</f>
        <v>#REF!</v>
      </c>
      <c r="D8" s="43">
        <v>17000</v>
      </c>
      <c r="E8" s="41"/>
      <c r="G8" s="40" t="s">
        <v>57</v>
      </c>
      <c r="H8" s="41">
        <v>33000</v>
      </c>
      <c r="I8" s="41">
        <v>26500</v>
      </c>
      <c r="J8" s="41"/>
    </row>
    <row r="9" spans="2:10" ht="19.5" customHeight="1" x14ac:dyDescent="0.15">
      <c r="B9" s="40" t="s">
        <v>58</v>
      </c>
      <c r="C9" s="41" t="e">
        <f>+#REF!</f>
        <v>#REF!</v>
      </c>
      <c r="D9" s="43"/>
      <c r="E9" s="41"/>
      <c r="G9" s="40" t="s">
        <v>58</v>
      </c>
      <c r="H9" s="41">
        <v>7800</v>
      </c>
      <c r="I9" s="41"/>
      <c r="J9" s="41"/>
    </row>
    <row r="10" spans="2:10" ht="19.5" customHeight="1" x14ac:dyDescent="0.15">
      <c r="B10" s="46" t="s">
        <v>59</v>
      </c>
      <c r="C10" s="41" t="e">
        <f>+#REF!</f>
        <v>#REF!</v>
      </c>
      <c r="D10" s="43">
        <f>2400+3500+3000</f>
        <v>8900</v>
      </c>
      <c r="E10" s="41"/>
      <c r="G10" s="40" t="s">
        <v>59</v>
      </c>
      <c r="H10" s="41">
        <v>14600</v>
      </c>
      <c r="I10" s="41">
        <v>6000</v>
      </c>
      <c r="J10" s="41"/>
    </row>
    <row r="11" spans="2:10" ht="19.5" customHeight="1" x14ac:dyDescent="0.15">
      <c r="B11" s="46" t="s">
        <v>60</v>
      </c>
      <c r="C11" s="41" t="e">
        <f>+#REF!</f>
        <v>#REF!</v>
      </c>
      <c r="D11" s="43">
        <v>22000</v>
      </c>
      <c r="E11" s="41"/>
      <c r="G11" s="40" t="s">
        <v>60</v>
      </c>
      <c r="H11" s="41">
        <v>55000</v>
      </c>
      <c r="I11" s="41"/>
      <c r="J11" s="41"/>
    </row>
    <row r="12" spans="2:10" s="5" customFormat="1" ht="19.5" customHeight="1" x14ac:dyDescent="0.15">
      <c r="B12" s="46" t="s">
        <v>61</v>
      </c>
      <c r="C12" s="41" t="e">
        <f>+#REF!</f>
        <v>#REF!</v>
      </c>
      <c r="D12" s="43">
        <v>3800</v>
      </c>
      <c r="E12" s="41"/>
      <c r="G12" s="40" t="s">
        <v>61</v>
      </c>
      <c r="H12" s="41">
        <v>3900</v>
      </c>
      <c r="I12" s="41">
        <v>3900</v>
      </c>
      <c r="J12" s="41"/>
    </row>
    <row r="13" spans="2:10" s="5" customFormat="1" ht="19.5" customHeight="1" x14ac:dyDescent="0.15">
      <c r="B13" s="46" t="s">
        <v>88</v>
      </c>
      <c r="C13" s="41" t="e">
        <f>+#REF!</f>
        <v>#REF!</v>
      </c>
      <c r="D13" s="43">
        <v>25000</v>
      </c>
      <c r="E13" s="41"/>
      <c r="G13" s="40"/>
      <c r="H13" s="41"/>
      <c r="I13" s="41"/>
      <c r="J13" s="41"/>
    </row>
    <row r="14" spans="2:10" s="5" customFormat="1" ht="19.5" customHeight="1" x14ac:dyDescent="0.15">
      <c r="B14" s="46" t="s">
        <v>62</v>
      </c>
      <c r="C14" s="41" t="e">
        <f>+#REF!</f>
        <v>#REF!</v>
      </c>
      <c r="D14" s="43">
        <v>8800</v>
      </c>
      <c r="E14" s="41"/>
      <c r="G14" s="40" t="s">
        <v>62</v>
      </c>
      <c r="H14" s="41">
        <v>29400</v>
      </c>
      <c r="I14" s="41">
        <v>6000</v>
      </c>
      <c r="J14" s="41"/>
    </row>
    <row r="15" spans="2:10" s="5" customFormat="1" ht="19.5" customHeight="1" x14ac:dyDescent="0.15">
      <c r="B15" s="46" t="s">
        <v>63</v>
      </c>
      <c r="C15" s="41" t="e">
        <f>+#REF!</f>
        <v>#REF!</v>
      </c>
      <c r="D15" s="43"/>
      <c r="E15" s="41"/>
      <c r="G15" s="40" t="s">
        <v>63</v>
      </c>
      <c r="H15" s="41">
        <v>1590</v>
      </c>
      <c r="I15" s="41"/>
      <c r="J15" s="41"/>
    </row>
    <row r="16" spans="2:10" s="5" customFormat="1" ht="19.5" customHeight="1" x14ac:dyDescent="0.15">
      <c r="B16" s="46" t="s">
        <v>64</v>
      </c>
      <c r="C16" s="41" t="e">
        <f>+#REF!</f>
        <v>#REF!</v>
      </c>
      <c r="D16" s="43">
        <f>36000*2</f>
        <v>72000</v>
      </c>
      <c r="E16" s="41"/>
      <c r="G16" s="40" t="s">
        <v>64</v>
      </c>
      <c r="H16" s="41">
        <v>74800</v>
      </c>
      <c r="I16" s="41">
        <v>43500</v>
      </c>
      <c r="J16" s="41"/>
    </row>
    <row r="17" spans="2:10" s="5" customFormat="1" ht="19.5" customHeight="1" x14ac:dyDescent="0.15">
      <c r="B17" s="46" t="s">
        <v>65</v>
      </c>
      <c r="C17" s="41" t="e">
        <f>+#REF!</f>
        <v>#REF!</v>
      </c>
      <c r="D17" s="43"/>
      <c r="E17" s="41"/>
      <c r="G17" s="40" t="s">
        <v>65</v>
      </c>
      <c r="H17" s="41">
        <v>23800</v>
      </c>
      <c r="I17" s="41"/>
      <c r="J17" s="41"/>
    </row>
    <row r="18" spans="2:10" s="5" customFormat="1" ht="19.5" customHeight="1" x14ac:dyDescent="0.15">
      <c r="B18" s="46" t="s">
        <v>66</v>
      </c>
      <c r="C18" s="41" t="e">
        <f>+#REF!</f>
        <v>#REF!</v>
      </c>
      <c r="D18" s="43">
        <v>9000</v>
      </c>
      <c r="E18" s="41"/>
      <c r="G18" s="40" t="s">
        <v>66</v>
      </c>
      <c r="H18" s="41">
        <v>87200</v>
      </c>
      <c r="I18" s="41">
        <v>9000</v>
      </c>
      <c r="J18" s="41"/>
    </row>
    <row r="19" spans="2:10" s="5" customFormat="1" ht="19.5" customHeight="1" x14ac:dyDescent="0.15">
      <c r="B19" s="46" t="s">
        <v>67</v>
      </c>
      <c r="C19" s="41" t="e">
        <f>+#REF!</f>
        <v>#REF!</v>
      </c>
      <c r="D19" s="44"/>
      <c r="E19" s="41"/>
      <c r="G19" s="40" t="s">
        <v>67</v>
      </c>
      <c r="H19" s="41">
        <v>104830</v>
      </c>
      <c r="I19" s="41"/>
      <c r="J19" s="41"/>
    </row>
    <row r="20" spans="2:10" s="5" customFormat="1" ht="19.5" customHeight="1" x14ac:dyDescent="0.15">
      <c r="B20" s="46" t="s">
        <v>68</v>
      </c>
      <c r="C20" s="41" t="e">
        <f>+#REF!</f>
        <v>#REF!</v>
      </c>
      <c r="D20" s="44">
        <v>1200</v>
      </c>
      <c r="E20" s="41"/>
      <c r="G20" s="40" t="s">
        <v>68</v>
      </c>
      <c r="H20" s="41">
        <v>23200</v>
      </c>
      <c r="I20" s="41">
        <v>1200</v>
      </c>
      <c r="J20" s="41"/>
    </row>
    <row r="21" spans="2:10" s="5" customFormat="1" ht="19.5" customHeight="1" x14ac:dyDescent="0.15">
      <c r="B21" s="46" t="s">
        <v>69</v>
      </c>
      <c r="C21" s="41" t="e">
        <f>+#REF!</f>
        <v>#REF!</v>
      </c>
      <c r="D21" s="44"/>
      <c r="E21" s="41"/>
      <c r="G21" s="40" t="s">
        <v>69</v>
      </c>
      <c r="H21" s="41">
        <v>21500</v>
      </c>
      <c r="I21" s="41"/>
      <c r="J21" s="41"/>
    </row>
    <row r="22" spans="2:10" s="5" customFormat="1" ht="19.5" customHeight="1" x14ac:dyDescent="0.15">
      <c r="B22" s="46" t="s">
        <v>70</v>
      </c>
      <c r="C22" s="41" t="e">
        <f>+#REF!</f>
        <v>#REF!</v>
      </c>
      <c r="D22" s="44"/>
      <c r="E22" s="41"/>
      <c r="G22" s="40" t="s">
        <v>70</v>
      </c>
      <c r="H22" s="41">
        <v>89400</v>
      </c>
      <c r="I22" s="41"/>
      <c r="J22" s="41"/>
    </row>
    <row r="23" spans="2:10" s="5" customFormat="1" ht="19.5" customHeight="1" x14ac:dyDescent="0.15">
      <c r="B23" s="46" t="s">
        <v>71</v>
      </c>
      <c r="C23" s="41" t="e">
        <f>+#REF!</f>
        <v>#REF!</v>
      </c>
      <c r="D23" s="44"/>
      <c r="E23" s="41"/>
      <c r="G23" s="40" t="s">
        <v>71</v>
      </c>
      <c r="H23" s="41">
        <v>118030</v>
      </c>
      <c r="I23" s="41"/>
      <c r="J23" s="41"/>
    </row>
    <row r="24" spans="2:10" s="5" customFormat="1" ht="19.5" customHeight="1" x14ac:dyDescent="0.15">
      <c r="B24" s="46" t="s">
        <v>72</v>
      </c>
      <c r="C24" s="41" t="e">
        <f>+#REF!</f>
        <v>#REF!</v>
      </c>
      <c r="D24" s="44">
        <v>7000</v>
      </c>
      <c r="E24" s="41"/>
      <c r="G24" s="40" t="s">
        <v>72</v>
      </c>
      <c r="H24" s="41">
        <v>30300</v>
      </c>
      <c r="I24" s="41">
        <v>7000</v>
      </c>
      <c r="J24" s="41"/>
    </row>
    <row r="25" spans="2:10" s="5" customFormat="1" ht="19.5" customHeight="1" x14ac:dyDescent="0.15">
      <c r="B25" s="46" t="s">
        <v>73</v>
      </c>
      <c r="C25" s="41" t="e">
        <f>+#REF!</f>
        <v>#REF!</v>
      </c>
      <c r="D25" s="44"/>
      <c r="E25" s="41"/>
      <c r="G25" s="40" t="s">
        <v>73</v>
      </c>
      <c r="H25" s="41">
        <v>37529</v>
      </c>
      <c r="I25" s="41"/>
      <c r="J25" s="41"/>
    </row>
    <row r="26" spans="2:10" s="5" customFormat="1" ht="20.100000000000001" customHeight="1" x14ac:dyDescent="0.15">
      <c r="B26" s="46" t="s">
        <v>74</v>
      </c>
      <c r="C26" s="41">
        <v>64600</v>
      </c>
      <c r="D26" s="44">
        <f>1200+1600</f>
        <v>2800</v>
      </c>
      <c r="E26" s="41"/>
      <c r="G26" s="40" t="s">
        <v>74</v>
      </c>
      <c r="H26" s="41">
        <v>65000</v>
      </c>
      <c r="I26" s="41">
        <v>3200</v>
      </c>
      <c r="J26" s="41"/>
    </row>
    <row r="27" spans="2:10" s="5" customFormat="1" ht="20.100000000000001" customHeight="1" x14ac:dyDescent="0.15">
      <c r="B27" s="46" t="s">
        <v>75</v>
      </c>
      <c r="C27" s="41">
        <v>100392</v>
      </c>
      <c r="D27" s="44">
        <v>12000</v>
      </c>
      <c r="E27" s="41"/>
      <c r="G27" s="40" t="s">
        <v>75</v>
      </c>
      <c r="H27" s="41">
        <v>104200</v>
      </c>
      <c r="I27" s="41">
        <v>12000</v>
      </c>
      <c r="J27" s="41"/>
    </row>
    <row r="28" spans="2:10" s="5" customFormat="1" ht="20.100000000000001" customHeight="1" x14ac:dyDescent="0.15">
      <c r="B28" s="46" t="s">
        <v>76</v>
      </c>
      <c r="C28" s="41">
        <v>4500</v>
      </c>
      <c r="D28" s="44"/>
      <c r="E28" s="41"/>
      <c r="G28" s="40" t="s">
        <v>76</v>
      </c>
      <c r="H28" s="41">
        <v>4500</v>
      </c>
      <c r="I28" s="41"/>
      <c r="J28" s="41"/>
    </row>
    <row r="29" spans="2:10" s="5" customFormat="1" ht="20.100000000000001" customHeight="1" x14ac:dyDescent="0.15">
      <c r="B29" s="46" t="s">
        <v>77</v>
      </c>
      <c r="C29" s="41">
        <v>12450</v>
      </c>
      <c r="D29" s="44">
        <v>12000</v>
      </c>
      <c r="E29" s="41"/>
      <c r="G29" s="40" t="s">
        <v>77</v>
      </c>
      <c r="H29" s="41">
        <v>12750</v>
      </c>
      <c r="I29" s="41">
        <v>12000</v>
      </c>
      <c r="J29" s="41"/>
    </row>
    <row r="30" spans="2:10" s="5" customFormat="1" ht="20.100000000000001" customHeight="1" x14ac:dyDescent="0.15">
      <c r="B30" s="46" t="s">
        <v>78</v>
      </c>
      <c r="C30" s="41">
        <v>12000</v>
      </c>
      <c r="D30" s="44">
        <v>3000</v>
      </c>
      <c r="E30" s="41"/>
      <c r="G30" s="40" t="s">
        <v>78</v>
      </c>
      <c r="H30" s="41">
        <v>12000</v>
      </c>
      <c r="I30" s="41">
        <v>3000</v>
      </c>
      <c r="J30" s="41"/>
    </row>
    <row r="31" spans="2:10" s="5" customFormat="1" ht="20.100000000000001" customHeight="1" x14ac:dyDescent="0.15">
      <c r="B31" s="46" t="s">
        <v>79</v>
      </c>
      <c r="C31" s="41">
        <v>109000</v>
      </c>
      <c r="D31" s="44"/>
      <c r="E31" s="41"/>
      <c r="G31" s="40" t="s">
        <v>79</v>
      </c>
      <c r="H31" s="41">
        <v>117400</v>
      </c>
      <c r="I31" s="41"/>
      <c r="J31" s="41"/>
    </row>
    <row r="32" spans="2:10" s="5" customFormat="1" ht="20.100000000000001" customHeight="1" x14ac:dyDescent="0.15">
      <c r="B32" s="46" t="s">
        <v>80</v>
      </c>
      <c r="C32" s="41">
        <v>44900</v>
      </c>
      <c r="D32" s="44"/>
      <c r="E32" s="41"/>
      <c r="G32" s="40" t="s">
        <v>80</v>
      </c>
      <c r="H32" s="41">
        <v>48800</v>
      </c>
      <c r="I32" s="41"/>
      <c r="J32" s="41"/>
    </row>
    <row r="33" spans="2:10" s="5" customFormat="1" ht="20.100000000000001" customHeight="1" x14ac:dyDescent="0.15">
      <c r="B33" s="46" t="s">
        <v>81</v>
      </c>
      <c r="C33" s="41">
        <v>90400</v>
      </c>
      <c r="D33" s="44">
        <v>60000</v>
      </c>
      <c r="E33" s="41"/>
      <c r="G33" s="40" t="s">
        <v>81</v>
      </c>
      <c r="H33" s="41">
        <v>97600</v>
      </c>
      <c r="I33" s="41">
        <v>49440</v>
      </c>
      <c r="J33" s="41"/>
    </row>
    <row r="34" spans="2:10" s="5" customFormat="1" ht="20.100000000000001" customHeight="1" x14ac:dyDescent="0.15">
      <c r="B34" s="46" t="s">
        <v>82</v>
      </c>
      <c r="C34" s="41">
        <v>57421</v>
      </c>
      <c r="D34" s="44"/>
      <c r="E34" s="41"/>
      <c r="G34" s="40" t="s">
        <v>82</v>
      </c>
      <c r="H34" s="41">
        <v>55440</v>
      </c>
      <c r="I34" s="41"/>
      <c r="J34" s="41"/>
    </row>
    <row r="35" spans="2:10" s="5" customFormat="1" ht="20.100000000000001" customHeight="1" x14ac:dyDescent="0.15">
      <c r="B35" s="46" t="s">
        <v>83</v>
      </c>
      <c r="C35" s="41" t="e">
        <f>+#REF!</f>
        <v>#REF!</v>
      </c>
      <c r="D35" s="45" t="e">
        <f>+C35</f>
        <v>#REF!</v>
      </c>
      <c r="E35" s="41"/>
      <c r="G35" s="40" t="s">
        <v>83</v>
      </c>
      <c r="H35" s="41">
        <v>3516516</v>
      </c>
      <c r="I35" s="41">
        <v>3516516</v>
      </c>
      <c r="J35" s="41"/>
    </row>
    <row r="36" spans="2:10" s="5" customFormat="1" ht="20.100000000000001" customHeight="1" x14ac:dyDescent="0.15">
      <c r="B36" s="46" t="s">
        <v>84</v>
      </c>
      <c r="C36" s="41" t="e">
        <f>+#REF!</f>
        <v>#REF!</v>
      </c>
      <c r="D36" s="45"/>
      <c r="E36" s="41"/>
      <c r="G36" s="40" t="s">
        <v>84</v>
      </c>
      <c r="H36" s="41">
        <v>576225</v>
      </c>
      <c r="I36" s="41"/>
      <c r="J36" s="41"/>
    </row>
    <row r="37" spans="2:10" s="5" customFormat="1" ht="20.100000000000001" customHeight="1" x14ac:dyDescent="0.15">
      <c r="B37" s="46" t="s">
        <v>85</v>
      </c>
      <c r="C37" s="41" t="e">
        <f>+#REF!</f>
        <v>#REF!</v>
      </c>
      <c r="D37" s="45"/>
      <c r="E37" s="41"/>
      <c r="G37" s="40" t="s">
        <v>85</v>
      </c>
      <c r="H37" s="41">
        <v>148854</v>
      </c>
      <c r="I37" s="41"/>
      <c r="J37" s="41"/>
    </row>
    <row r="38" spans="2:10" s="5" customFormat="1" ht="20.100000000000001" customHeight="1" x14ac:dyDescent="0.15">
      <c r="B38" s="46" t="s">
        <v>86</v>
      </c>
      <c r="C38" s="41" t="e">
        <f>+#REF!</f>
        <v>#REF!</v>
      </c>
      <c r="D38" s="45" t="e">
        <f>+C38</f>
        <v>#REF!</v>
      </c>
      <c r="E38" s="41"/>
      <c r="G38" s="40" t="s">
        <v>86</v>
      </c>
      <c r="H38" s="41">
        <v>865163</v>
      </c>
      <c r="I38" s="41">
        <v>865163</v>
      </c>
      <c r="J38" s="41"/>
    </row>
    <row r="39" spans="2:10" s="5" customFormat="1" x14ac:dyDescent="0.15">
      <c r="B39" s="46" t="s">
        <v>87</v>
      </c>
      <c r="C39" s="41">
        <v>48980</v>
      </c>
      <c r="D39" s="45"/>
      <c r="E39" s="41"/>
      <c r="G39" s="40" t="s">
        <v>87</v>
      </c>
      <c r="H39" s="41">
        <v>40000</v>
      </c>
      <c r="I39" s="41"/>
      <c r="J39" s="41"/>
    </row>
    <row r="40" spans="2:10" s="5" customFormat="1" ht="20.25" customHeight="1" x14ac:dyDescent="0.15">
      <c r="B40" s="40" t="s">
        <v>52</v>
      </c>
      <c r="C40" s="41" t="e">
        <f>SUM(C7:C39)</f>
        <v>#REF!</v>
      </c>
      <c r="D40" s="41" t="e">
        <f>SUM(D7:D39)</f>
        <v>#REF!</v>
      </c>
      <c r="E40" s="41"/>
      <c r="G40" s="40" t="s">
        <v>52</v>
      </c>
      <c r="H40" s="41">
        <f>SUM(H7:H39)</f>
        <v>10505883</v>
      </c>
      <c r="I40" s="41">
        <f>SUM(I7:I39)</f>
        <v>5200000</v>
      </c>
      <c r="J40" s="41"/>
    </row>
    <row r="41" spans="2:10" x14ac:dyDescent="0.15">
      <c r="H41" s="5"/>
      <c r="I41" s="5"/>
      <c r="J41" s="5"/>
    </row>
    <row r="42" spans="2:10" x14ac:dyDescent="0.15">
      <c r="C42" s="5">
        <v>5440000</v>
      </c>
      <c r="D42" s="5" t="e">
        <f>+C42-D40</f>
        <v>#REF!</v>
      </c>
    </row>
  </sheetData>
  <mergeCells count="2">
    <mergeCell ref="B1:E2"/>
    <mergeCell ref="G1:J3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U17"/>
  <sheetViews>
    <sheetView showGridLines="0" tabSelected="1" view="pageBreakPreview" zoomScaleNormal="100" zoomScaleSheetLayoutView="100" workbookViewId="0">
      <selection activeCell="F16" sqref="F16"/>
    </sheetView>
  </sheetViews>
  <sheetFormatPr defaultRowHeight="25.5" customHeight="1" x14ac:dyDescent="0.15"/>
  <cols>
    <col min="1" max="4" width="5" style="98" customWidth="1"/>
    <col min="5" max="5" width="26.21875" style="98" bestFit="1" customWidth="1"/>
    <col min="6" max="7" width="12.109375" style="134" customWidth="1"/>
    <col min="8" max="8" width="12.109375" style="135" customWidth="1"/>
    <col min="9" max="12" width="5.88671875" style="136" customWidth="1"/>
    <col min="13" max="19" width="4.109375" style="136" customWidth="1"/>
    <col min="20" max="20" width="10.77734375" style="136" customWidth="1"/>
    <col min="21" max="21" width="11.21875" style="137" customWidth="1"/>
    <col min="22" max="22" width="10.5546875" style="98" bestFit="1" customWidth="1"/>
    <col min="23" max="16384" width="8.88671875" style="98"/>
  </cols>
  <sheetData>
    <row r="1" spans="1:20" ht="25.5" customHeight="1" x14ac:dyDescent="0.15">
      <c r="A1" s="820" t="s">
        <v>278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</row>
    <row r="2" spans="1:20" ht="25.5" customHeight="1" x14ac:dyDescent="0.15">
      <c r="A2" s="794"/>
      <c r="B2" s="795"/>
      <c r="C2" s="795"/>
      <c r="D2" s="795"/>
      <c r="E2" s="795"/>
      <c r="F2" s="796"/>
      <c r="G2" s="797"/>
      <c r="H2" s="798"/>
      <c r="I2" s="799"/>
      <c r="J2" s="795"/>
      <c r="K2" s="795"/>
      <c r="L2" s="795"/>
      <c r="M2" s="795"/>
      <c r="N2" s="795"/>
      <c r="O2" s="795"/>
      <c r="P2" s="795"/>
      <c r="Q2" s="795"/>
      <c r="R2" s="795"/>
      <c r="S2" s="795"/>
      <c r="T2" s="798"/>
    </row>
    <row r="3" spans="1:20" ht="25.5" customHeight="1" thickBot="1" x14ac:dyDescent="0.2">
      <c r="A3" s="794" t="s">
        <v>279</v>
      </c>
      <c r="B3" s="795"/>
      <c r="C3" s="795"/>
      <c r="D3" s="795"/>
      <c r="E3" s="795"/>
      <c r="F3" s="798"/>
      <c r="G3" s="798"/>
      <c r="H3" s="798"/>
      <c r="I3" s="800"/>
      <c r="J3" s="795"/>
      <c r="K3" s="795"/>
      <c r="L3" s="795"/>
      <c r="M3" s="795"/>
      <c r="N3" s="795"/>
      <c r="O3" s="795"/>
      <c r="P3" s="795"/>
      <c r="Q3" s="795"/>
      <c r="R3" s="795"/>
      <c r="S3" s="795"/>
      <c r="T3" s="801" t="s">
        <v>280</v>
      </c>
    </row>
    <row r="4" spans="1:20" ht="25.5" customHeight="1" x14ac:dyDescent="0.15">
      <c r="A4" s="814" t="s">
        <v>112</v>
      </c>
      <c r="B4" s="815"/>
      <c r="C4" s="815"/>
      <c r="D4" s="815"/>
      <c r="E4" s="816"/>
      <c r="F4" s="821" t="s">
        <v>227</v>
      </c>
      <c r="G4" s="822"/>
      <c r="H4" s="822"/>
      <c r="I4" s="822"/>
      <c r="J4" s="822"/>
      <c r="K4" s="822"/>
      <c r="L4" s="822"/>
      <c r="M4" s="822"/>
      <c r="N4" s="822"/>
      <c r="O4" s="822"/>
      <c r="P4" s="822"/>
      <c r="Q4" s="822"/>
      <c r="R4" s="822"/>
      <c r="S4" s="822"/>
      <c r="T4" s="823"/>
    </row>
    <row r="5" spans="1:20" ht="25.5" customHeight="1" thickBot="1" x14ac:dyDescent="0.2">
      <c r="A5" s="817" t="s">
        <v>114</v>
      </c>
      <c r="B5" s="818"/>
      <c r="C5" s="818"/>
      <c r="D5" s="818"/>
      <c r="E5" s="819"/>
      <c r="F5" s="802" t="s">
        <v>115</v>
      </c>
      <c r="G5" s="803" t="s">
        <v>151</v>
      </c>
      <c r="H5" s="802" t="s">
        <v>281</v>
      </c>
      <c r="I5" s="824" t="s">
        <v>116</v>
      </c>
      <c r="J5" s="825"/>
      <c r="K5" s="825"/>
      <c r="L5" s="825"/>
      <c r="M5" s="825"/>
      <c r="N5" s="825"/>
      <c r="O5" s="825"/>
      <c r="P5" s="825"/>
      <c r="Q5" s="825"/>
      <c r="R5" s="825"/>
      <c r="S5" s="825"/>
      <c r="T5" s="826"/>
    </row>
    <row r="6" spans="1:20" ht="25.5" customHeight="1" x14ac:dyDescent="0.15">
      <c r="A6" s="433" t="s">
        <v>228</v>
      </c>
      <c r="B6" s="434"/>
      <c r="C6" s="434"/>
      <c r="D6" s="434"/>
      <c r="E6" s="435"/>
      <c r="F6" s="436">
        <v>2861595</v>
      </c>
      <c r="G6" s="436">
        <v>2811595</v>
      </c>
      <c r="H6" s="437">
        <f>F6-G6</f>
        <v>50000</v>
      </c>
      <c r="I6" s="438" t="s">
        <v>118</v>
      </c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40"/>
    </row>
    <row r="7" spans="1:20" ht="25.5" customHeight="1" x14ac:dyDescent="0.15">
      <c r="A7" s="441" t="s">
        <v>118</v>
      </c>
      <c r="B7" s="442" t="s">
        <v>229</v>
      </c>
      <c r="C7" s="443"/>
      <c r="D7" s="443"/>
      <c r="E7" s="444"/>
      <c r="F7" s="445">
        <f>F8</f>
        <v>50000</v>
      </c>
      <c r="G7" s="445">
        <f>G8</f>
        <v>0</v>
      </c>
      <c r="H7" s="446">
        <f>F7-G7</f>
        <v>50000</v>
      </c>
      <c r="I7" s="447" t="s">
        <v>118</v>
      </c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9"/>
    </row>
    <row r="8" spans="1:20" ht="25.5" customHeight="1" x14ac:dyDescent="0.15">
      <c r="A8" s="450"/>
      <c r="B8" s="451"/>
      <c r="C8" s="452" t="s">
        <v>230</v>
      </c>
      <c r="D8" s="453"/>
      <c r="E8" s="454"/>
      <c r="F8" s="455">
        <f>F9</f>
        <v>50000</v>
      </c>
      <c r="G8" s="455">
        <f>G9</f>
        <v>0</v>
      </c>
      <c r="H8" s="456">
        <f>F8-G8</f>
        <v>50000</v>
      </c>
      <c r="I8" s="457" t="s">
        <v>118</v>
      </c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9"/>
    </row>
    <row r="9" spans="1:20" ht="25.5" customHeight="1" x14ac:dyDescent="0.15">
      <c r="A9" s="460"/>
      <c r="B9" s="461"/>
      <c r="C9" s="461" t="s">
        <v>118</v>
      </c>
      <c r="D9" s="462" t="s">
        <v>231</v>
      </c>
      <c r="E9" s="463"/>
      <c r="F9" s="464">
        <f>F10</f>
        <v>50000</v>
      </c>
      <c r="G9" s="464">
        <v>0</v>
      </c>
      <c r="H9" s="465">
        <f t="shared" ref="H9:H10" si="0">F9-G9</f>
        <v>50000</v>
      </c>
      <c r="I9" s="466" t="s">
        <v>118</v>
      </c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8"/>
    </row>
    <row r="10" spans="1:20" ht="25.5" customHeight="1" x14ac:dyDescent="0.15">
      <c r="A10" s="460"/>
      <c r="B10" s="469"/>
      <c r="C10" s="461"/>
      <c r="D10" s="470" t="s">
        <v>118</v>
      </c>
      <c r="E10" s="471" t="s">
        <v>232</v>
      </c>
      <c r="F10" s="472">
        <f>T10</f>
        <v>50000</v>
      </c>
      <c r="G10" s="472">
        <v>0</v>
      </c>
      <c r="H10" s="473">
        <f t="shared" si="0"/>
        <v>50000</v>
      </c>
      <c r="I10" s="474" t="s">
        <v>223</v>
      </c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6">
        <f>T11</f>
        <v>50000</v>
      </c>
    </row>
    <row r="11" spans="1:20" ht="25.5" customHeight="1" thickBot="1" x14ac:dyDescent="0.2">
      <c r="A11" s="460"/>
      <c r="B11" s="477"/>
      <c r="C11" s="477"/>
      <c r="D11" s="477"/>
      <c r="E11" s="478"/>
      <c r="F11" s="479"/>
      <c r="G11" s="479"/>
      <c r="H11" s="480"/>
      <c r="I11" s="481" t="s">
        <v>233</v>
      </c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3">
        <v>50000</v>
      </c>
    </row>
    <row r="12" spans="1:20" ht="25.5" customHeight="1" x14ac:dyDescent="0.15">
      <c r="A12" s="484" t="s">
        <v>234</v>
      </c>
      <c r="B12" s="485"/>
      <c r="C12" s="485"/>
      <c r="D12" s="485"/>
      <c r="E12" s="486"/>
      <c r="F12" s="436">
        <f>G12+H16</f>
        <v>3487762</v>
      </c>
      <c r="G12" s="436">
        <f>'3_1.2지출예산명세서'!J38</f>
        <v>3457762</v>
      </c>
      <c r="H12" s="437">
        <f>F12-G12</f>
        <v>30000</v>
      </c>
      <c r="I12" s="487" t="s">
        <v>118</v>
      </c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9"/>
    </row>
    <row r="13" spans="1:20" ht="25.5" customHeight="1" x14ac:dyDescent="0.15">
      <c r="A13" s="490" t="s">
        <v>118</v>
      </c>
      <c r="B13" s="491" t="s">
        <v>229</v>
      </c>
      <c r="C13" s="492"/>
      <c r="D13" s="492"/>
      <c r="E13" s="493"/>
      <c r="F13" s="445">
        <f>G13+H16</f>
        <v>1235250</v>
      </c>
      <c r="G13" s="494">
        <v>1205250</v>
      </c>
      <c r="H13" s="446">
        <f>F13-G13</f>
        <v>30000</v>
      </c>
      <c r="I13" s="495" t="s">
        <v>118</v>
      </c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7"/>
    </row>
    <row r="14" spans="1:20" ht="25.5" customHeight="1" x14ac:dyDescent="0.15">
      <c r="A14" s="498"/>
      <c r="B14" s="499"/>
      <c r="C14" s="500" t="s">
        <v>230</v>
      </c>
      <c r="D14" s="501"/>
      <c r="E14" s="502"/>
      <c r="F14" s="455">
        <f>F15+F18+F21</f>
        <v>30000</v>
      </c>
      <c r="G14" s="445">
        <f>G15+G18</f>
        <v>0</v>
      </c>
      <c r="H14" s="456">
        <f>F14-G14</f>
        <v>30000</v>
      </c>
      <c r="I14" s="503" t="s">
        <v>118</v>
      </c>
      <c r="J14" s="504"/>
      <c r="K14" s="504"/>
      <c r="L14" s="504"/>
      <c r="M14" s="504"/>
      <c r="N14" s="504"/>
      <c r="O14" s="504"/>
      <c r="P14" s="504"/>
      <c r="Q14" s="504"/>
      <c r="R14" s="504"/>
      <c r="S14" s="504"/>
      <c r="T14" s="505"/>
    </row>
    <row r="15" spans="1:20" ht="25.5" customHeight="1" x14ac:dyDescent="0.15">
      <c r="A15" s="506"/>
      <c r="B15" s="507"/>
      <c r="C15" s="507" t="s">
        <v>118</v>
      </c>
      <c r="D15" s="508" t="s">
        <v>231</v>
      </c>
      <c r="E15" s="509"/>
      <c r="F15" s="464">
        <v>30000</v>
      </c>
      <c r="G15" s="464">
        <v>0</v>
      </c>
      <c r="H15" s="465">
        <f t="shared" ref="H15:H16" si="1">F15-G15</f>
        <v>30000</v>
      </c>
      <c r="I15" s="510" t="s">
        <v>118</v>
      </c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2"/>
    </row>
    <row r="16" spans="1:20" ht="25.5" customHeight="1" x14ac:dyDescent="0.15">
      <c r="A16" s="506"/>
      <c r="B16" s="513"/>
      <c r="C16" s="507"/>
      <c r="D16" s="514" t="s">
        <v>118</v>
      </c>
      <c r="E16" s="515" t="s">
        <v>232</v>
      </c>
      <c r="F16" s="472">
        <v>30000</v>
      </c>
      <c r="G16" s="472">
        <v>0</v>
      </c>
      <c r="H16" s="473">
        <f t="shared" si="1"/>
        <v>30000</v>
      </c>
      <c r="I16" s="516" t="s">
        <v>223</v>
      </c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476">
        <v>30000</v>
      </c>
    </row>
    <row r="17" spans="1:20" ht="25.5" customHeight="1" x14ac:dyDescent="0.15">
      <c r="A17" s="506"/>
      <c r="B17" s="518"/>
      <c r="C17" s="518"/>
      <c r="D17" s="518"/>
      <c r="E17" s="519"/>
      <c r="F17" s="479"/>
      <c r="G17" s="479"/>
      <c r="H17" s="480"/>
      <c r="I17" s="481" t="s">
        <v>235</v>
      </c>
      <c r="J17" s="520"/>
      <c r="K17" s="520"/>
      <c r="L17" s="520"/>
      <c r="M17" s="520"/>
      <c r="N17" s="520"/>
      <c r="O17" s="520"/>
      <c r="P17" s="520"/>
      <c r="Q17" s="520"/>
      <c r="R17" s="520"/>
      <c r="S17" s="520"/>
      <c r="T17" s="483">
        <v>30000</v>
      </c>
    </row>
  </sheetData>
  <mergeCells count="5">
    <mergeCell ref="A4:E4"/>
    <mergeCell ref="A5:E5"/>
    <mergeCell ref="A1:T1"/>
    <mergeCell ref="F4:T4"/>
    <mergeCell ref="I5:T5"/>
  </mergeCells>
  <phoneticPr fontId="12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H274"/>
  <sheetViews>
    <sheetView showGridLines="0" view="pageBreakPreview" zoomScale="85" zoomScaleNormal="85" zoomScaleSheetLayoutView="85" workbookViewId="0">
      <pane ySplit="5" topLeftCell="A6" activePane="bottomLeft" state="frozen"/>
      <selection activeCell="E19" sqref="E19"/>
      <selection pane="bottomLeft" activeCell="J41" sqref="J41"/>
    </sheetView>
  </sheetViews>
  <sheetFormatPr defaultRowHeight="25.5" customHeight="1" x14ac:dyDescent="0.15"/>
  <cols>
    <col min="1" max="4" width="5" style="141" customWidth="1"/>
    <col min="5" max="5" width="4.109375" style="141" customWidth="1"/>
    <col min="6" max="6" width="6.6640625" style="141" bestFit="1" customWidth="1"/>
    <col min="7" max="7" width="24.21875" style="144" bestFit="1" customWidth="1"/>
    <col min="8" max="8" width="8.77734375" style="145" customWidth="1"/>
    <col min="9" max="10" width="14.109375" style="420" customWidth="1"/>
    <col min="11" max="11" width="13" style="423" customWidth="1"/>
    <col min="12" max="12" width="5.88671875" style="99" customWidth="1"/>
    <col min="13" max="22" width="5.88671875" style="149" customWidth="1"/>
    <col min="23" max="24" width="5" style="149" customWidth="1"/>
    <col min="25" max="25" width="11.21875" style="147" customWidth="1"/>
    <col min="26" max="26" width="36.109375" style="151" hidden="1" customWidth="1"/>
    <col min="27" max="27" width="10.21875" style="92" hidden="1" customWidth="1"/>
    <col min="28" max="28" width="11.44140625" style="92" hidden="1" customWidth="1"/>
    <col min="29" max="31" width="8.88671875" style="92"/>
    <col min="32" max="32" width="9.21875" style="92" bestFit="1" customWidth="1"/>
    <col min="33" max="16384" width="8.88671875" style="92"/>
  </cols>
  <sheetData>
    <row r="1" spans="1:34" s="90" customFormat="1" ht="50.1" customHeight="1" x14ac:dyDescent="0.15">
      <c r="A1" s="834" t="s">
        <v>147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  <c r="P1" s="834"/>
      <c r="Q1" s="834"/>
      <c r="R1" s="834"/>
      <c r="S1" s="834"/>
      <c r="T1" s="834"/>
      <c r="U1" s="834"/>
      <c r="V1" s="834"/>
      <c r="W1" s="834"/>
      <c r="X1" s="834"/>
      <c r="Y1" s="834"/>
      <c r="Z1" s="139" t="s">
        <v>122</v>
      </c>
    </row>
    <row r="2" spans="1:34" s="98" customFormat="1" ht="8.1" customHeight="1" x14ac:dyDescent="0.15">
      <c r="A2" s="91"/>
      <c r="B2" s="92"/>
      <c r="C2" s="92"/>
      <c r="D2" s="92"/>
      <c r="E2" s="92"/>
      <c r="F2" s="92"/>
      <c r="G2" s="92"/>
      <c r="H2" s="93"/>
      <c r="I2" s="419"/>
      <c r="J2" s="419"/>
      <c r="K2" s="422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9"/>
      <c r="W2" s="142"/>
      <c r="X2" s="142"/>
      <c r="Y2" s="142"/>
      <c r="Z2" s="122"/>
    </row>
    <row r="3" spans="1:34" s="102" customFormat="1" ht="25.5" customHeight="1" thickBot="1" x14ac:dyDescent="0.2">
      <c r="A3" s="143" t="s">
        <v>218</v>
      </c>
      <c r="B3" s="143"/>
      <c r="C3" s="143"/>
      <c r="D3" s="141"/>
      <c r="E3" s="141"/>
      <c r="F3" s="141"/>
      <c r="G3" s="144"/>
      <c r="H3" s="145"/>
      <c r="I3" s="420"/>
      <c r="J3" s="420"/>
      <c r="K3" s="423"/>
      <c r="L3" s="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124</v>
      </c>
      <c r="Z3" s="151"/>
    </row>
    <row r="4" spans="1:34" s="102" customFormat="1" ht="25.5" customHeight="1" x14ac:dyDescent="0.15">
      <c r="A4" s="835" t="s">
        <v>112</v>
      </c>
      <c r="B4" s="836"/>
      <c r="C4" s="836"/>
      <c r="D4" s="836"/>
      <c r="E4" s="836"/>
      <c r="F4" s="836"/>
      <c r="G4" s="836"/>
      <c r="H4" s="152"/>
      <c r="I4" s="421"/>
      <c r="J4" s="837" t="s">
        <v>219</v>
      </c>
      <c r="K4" s="837"/>
      <c r="L4" s="837"/>
      <c r="M4" s="837"/>
      <c r="N4" s="837"/>
      <c r="O4" s="837"/>
      <c r="P4" s="837"/>
      <c r="Q4" s="837"/>
      <c r="R4" s="837"/>
      <c r="S4" s="837"/>
      <c r="T4" s="837"/>
      <c r="U4" s="837"/>
      <c r="V4" s="837"/>
      <c r="W4" s="837"/>
      <c r="X4" s="837"/>
      <c r="Y4" s="838"/>
      <c r="Z4" s="151"/>
    </row>
    <row r="5" spans="1:34" s="102" customFormat="1" ht="39.950000000000003" customHeight="1" x14ac:dyDescent="0.15">
      <c r="A5" s="425" t="s">
        <v>126</v>
      </c>
      <c r="B5" s="426" t="s">
        <v>127</v>
      </c>
      <c r="C5" s="426" t="s">
        <v>128</v>
      </c>
      <c r="D5" s="427" t="s">
        <v>129</v>
      </c>
      <c r="E5" s="428"/>
      <c r="F5" s="428"/>
      <c r="G5" s="429" t="s">
        <v>130</v>
      </c>
      <c r="H5" s="430" t="s">
        <v>131</v>
      </c>
      <c r="I5" s="431" t="s">
        <v>115</v>
      </c>
      <c r="J5" s="431" t="s">
        <v>151</v>
      </c>
      <c r="K5" s="432" t="s">
        <v>152</v>
      </c>
      <c r="L5" s="839" t="s">
        <v>116</v>
      </c>
      <c r="M5" s="840"/>
      <c r="N5" s="840"/>
      <c r="O5" s="840"/>
      <c r="P5" s="840"/>
      <c r="Q5" s="840"/>
      <c r="R5" s="840"/>
      <c r="S5" s="840"/>
      <c r="T5" s="840"/>
      <c r="U5" s="840"/>
      <c r="V5" s="840"/>
      <c r="W5" s="840"/>
      <c r="X5" s="840"/>
      <c r="Y5" s="841"/>
      <c r="Z5" s="151"/>
    </row>
    <row r="6" spans="1:34" ht="24.75" customHeight="1" x14ac:dyDescent="0.15">
      <c r="A6" s="785" t="s">
        <v>225</v>
      </c>
      <c r="B6" s="786"/>
      <c r="C6" s="786"/>
      <c r="D6" s="786"/>
      <c r="E6" s="786"/>
      <c r="F6" s="786"/>
      <c r="G6" s="787"/>
      <c r="H6" s="788"/>
      <c r="I6" s="789">
        <f>J6+K7+K38</f>
        <v>11377120</v>
      </c>
      <c r="J6" s="789">
        <v>11297120</v>
      </c>
      <c r="K6" s="790">
        <f t="shared" ref="K6" si="0">I6-J6</f>
        <v>80000</v>
      </c>
      <c r="L6" s="791"/>
      <c r="M6" s="792"/>
      <c r="N6" s="792"/>
      <c r="O6" s="792"/>
      <c r="P6" s="792"/>
      <c r="Q6" s="792"/>
      <c r="R6" s="792"/>
      <c r="S6" s="792"/>
      <c r="T6" s="792"/>
      <c r="U6" s="792"/>
      <c r="V6" s="792"/>
      <c r="W6" s="792"/>
      <c r="X6" s="792"/>
      <c r="Y6" s="793"/>
      <c r="AC6"/>
      <c r="AD6"/>
      <c r="AE6"/>
      <c r="AF6"/>
      <c r="AG6"/>
      <c r="AH6"/>
    </row>
    <row r="7" spans="1:34" ht="24.75" customHeight="1" x14ac:dyDescent="0.15">
      <c r="A7" s="521"/>
      <c r="B7" s="776" t="s">
        <v>271</v>
      </c>
      <c r="C7" s="777"/>
      <c r="D7" s="778"/>
      <c r="E7" s="778"/>
      <c r="F7" s="778"/>
      <c r="G7" s="778"/>
      <c r="H7" s="779"/>
      <c r="I7" s="780">
        <f>J7+K9</f>
        <v>2861595</v>
      </c>
      <c r="J7" s="780">
        <v>2811595</v>
      </c>
      <c r="K7" s="781">
        <f>I7-J7</f>
        <v>50000</v>
      </c>
      <c r="L7" s="782"/>
      <c r="M7" s="783"/>
      <c r="N7" s="783"/>
      <c r="O7" s="783"/>
      <c r="P7" s="783"/>
      <c r="Q7" s="783"/>
      <c r="R7" s="783"/>
      <c r="S7" s="783"/>
      <c r="T7" s="783"/>
      <c r="U7" s="783"/>
      <c r="V7" s="783"/>
      <c r="W7" s="783"/>
      <c r="X7" s="783"/>
      <c r="Y7" s="784"/>
      <c r="AC7"/>
      <c r="AD7"/>
      <c r="AE7"/>
      <c r="AF7"/>
      <c r="AG7"/>
      <c r="AH7"/>
    </row>
    <row r="8" spans="1:34" ht="24.75" customHeight="1" x14ac:dyDescent="0.15">
      <c r="A8" s="521"/>
      <c r="B8" s="522"/>
      <c r="C8" s="688" t="s">
        <v>272</v>
      </c>
      <c r="D8" s="689"/>
      <c r="E8" s="689"/>
      <c r="F8" s="689"/>
      <c r="G8" s="690"/>
      <c r="H8" s="691"/>
      <c r="I8" s="537">
        <f>J8+K9</f>
        <v>2158318</v>
      </c>
      <c r="J8" s="692">
        <v>2108318</v>
      </c>
      <c r="K8" s="693">
        <f t="shared" ref="K8" si="1">I8-J8</f>
        <v>50000</v>
      </c>
      <c r="L8" s="694" t="s">
        <v>118</v>
      </c>
      <c r="M8" s="695"/>
      <c r="N8" s="695"/>
      <c r="O8" s="695"/>
      <c r="P8" s="695"/>
      <c r="Q8" s="695"/>
      <c r="R8" s="695"/>
      <c r="S8" s="695"/>
      <c r="T8" s="695"/>
      <c r="U8" s="695"/>
      <c r="V8" s="695"/>
      <c r="W8" s="695"/>
      <c r="X8" s="695"/>
      <c r="Y8" s="696"/>
      <c r="AC8"/>
      <c r="AD8"/>
      <c r="AE8"/>
      <c r="AF8"/>
      <c r="AG8"/>
      <c r="AH8"/>
    </row>
    <row r="9" spans="1:34" ht="24.75" customHeight="1" x14ac:dyDescent="0.15">
      <c r="A9" s="521"/>
      <c r="B9" s="522"/>
      <c r="C9" s="522"/>
      <c r="D9" s="523" t="s">
        <v>236</v>
      </c>
      <c r="E9" s="524"/>
      <c r="F9" s="524"/>
      <c r="G9" s="525"/>
      <c r="H9" s="526"/>
      <c r="I9" s="527">
        <f>I10</f>
        <v>50000</v>
      </c>
      <c r="J9" s="527">
        <v>0</v>
      </c>
      <c r="K9" s="528">
        <f t="shared" ref="K9:K23" si="2">I9-J9</f>
        <v>50000</v>
      </c>
      <c r="L9" s="529" t="s">
        <v>118</v>
      </c>
      <c r="M9" s="530"/>
      <c r="N9" s="530"/>
      <c r="O9" s="530"/>
      <c r="P9" s="530"/>
      <c r="Q9" s="530"/>
      <c r="R9" s="530"/>
      <c r="S9" s="530"/>
      <c r="T9" s="530" t="s">
        <v>237</v>
      </c>
      <c r="U9" s="530"/>
      <c r="V9" s="530"/>
      <c r="W9" s="530"/>
      <c r="X9" s="530"/>
      <c r="Y9" s="531"/>
      <c r="AC9"/>
      <c r="AD9"/>
      <c r="AE9"/>
      <c r="AF9"/>
      <c r="AG9"/>
      <c r="AH9"/>
    </row>
    <row r="10" spans="1:34" ht="24.75" customHeight="1" x14ac:dyDescent="0.15">
      <c r="A10" s="521"/>
      <c r="B10" s="522"/>
      <c r="C10" s="522"/>
      <c r="D10" s="532" t="s">
        <v>118</v>
      </c>
      <c r="E10" s="533">
        <v>722</v>
      </c>
      <c r="F10" s="534"/>
      <c r="G10" s="535" t="s">
        <v>220</v>
      </c>
      <c r="H10" s="536"/>
      <c r="I10" s="527">
        <f>I11+I14+I17+I23+I32+I35</f>
        <v>50000</v>
      </c>
      <c r="J10" s="537">
        <v>0</v>
      </c>
      <c r="K10" s="528">
        <f t="shared" si="2"/>
        <v>50000</v>
      </c>
      <c r="L10" s="538" t="s">
        <v>118</v>
      </c>
      <c r="M10" s="539"/>
      <c r="N10" s="539"/>
      <c r="O10" s="539"/>
      <c r="P10" s="539"/>
      <c r="Q10" s="539"/>
      <c r="R10" s="539"/>
      <c r="S10" s="539"/>
      <c r="T10" s="539"/>
      <c r="U10" s="539"/>
      <c r="V10" s="539"/>
      <c r="W10" s="539"/>
      <c r="X10" s="539"/>
      <c r="Y10" s="540"/>
      <c r="AC10"/>
      <c r="AD10"/>
      <c r="AE10"/>
      <c r="AF10"/>
      <c r="AG10"/>
      <c r="AH10"/>
    </row>
    <row r="11" spans="1:34" ht="24.75" customHeight="1" x14ac:dyDescent="0.15">
      <c r="A11" s="541"/>
      <c r="B11" s="522"/>
      <c r="C11" s="522"/>
      <c r="D11" s="542"/>
      <c r="E11" s="543" t="s">
        <v>222</v>
      </c>
      <c r="F11" s="544" t="s">
        <v>238</v>
      </c>
      <c r="G11" s="545" t="s">
        <v>239</v>
      </c>
      <c r="H11" s="546"/>
      <c r="I11" s="547">
        <f>Y11</f>
        <v>12268</v>
      </c>
      <c r="J11" s="548">
        <v>0</v>
      </c>
      <c r="K11" s="549">
        <f>I11-J11</f>
        <v>12268</v>
      </c>
      <c r="L11" s="550" t="s">
        <v>223</v>
      </c>
      <c r="M11" s="551"/>
      <c r="N11" s="551"/>
      <c r="O11" s="551"/>
      <c r="P11" s="551"/>
      <c r="Q11" s="551"/>
      <c r="R11" s="551"/>
      <c r="S11" s="551"/>
      <c r="T11" s="551"/>
      <c r="U11" s="551"/>
      <c r="V11" s="551"/>
      <c r="W11" s="551"/>
      <c r="X11" s="551"/>
      <c r="Y11" s="552">
        <f>SUM(Y12:Y13)</f>
        <v>12268</v>
      </c>
      <c r="AC11"/>
      <c r="AD11"/>
      <c r="AE11"/>
      <c r="AF11"/>
      <c r="AG11"/>
      <c r="AH11"/>
    </row>
    <row r="12" spans="1:34" ht="24.75" customHeight="1" x14ac:dyDescent="0.15">
      <c r="A12" s="541"/>
      <c r="B12" s="522"/>
      <c r="C12" s="522"/>
      <c r="D12" s="542"/>
      <c r="E12" s="553"/>
      <c r="F12" s="554"/>
      <c r="G12" s="555"/>
      <c r="H12" s="556"/>
      <c r="I12" s="557"/>
      <c r="J12" s="558"/>
      <c r="K12" s="559"/>
      <c r="L12" s="560" t="s">
        <v>240</v>
      </c>
      <c r="M12" s="561"/>
      <c r="N12" s="561"/>
      <c r="O12" s="561"/>
      <c r="P12" s="561"/>
      <c r="Q12" s="561"/>
      <c r="R12" s="561"/>
      <c r="S12" s="561"/>
      <c r="T12" s="561"/>
      <c r="U12" s="561"/>
      <c r="V12" s="561"/>
      <c r="W12" s="561"/>
      <c r="X12" s="561"/>
      <c r="Y12" s="562"/>
      <c r="AC12"/>
      <c r="AD12"/>
      <c r="AE12"/>
      <c r="AF12"/>
      <c r="AG12"/>
      <c r="AH12"/>
    </row>
    <row r="13" spans="1:34" ht="24.75" customHeight="1" x14ac:dyDescent="0.15">
      <c r="A13" s="541"/>
      <c r="B13" s="522"/>
      <c r="C13" s="522"/>
      <c r="D13" s="542"/>
      <c r="E13" s="553"/>
      <c r="F13" s="554"/>
      <c r="G13" s="555"/>
      <c r="H13" s="563"/>
      <c r="I13" s="564"/>
      <c r="J13" s="564"/>
      <c r="K13" s="559"/>
      <c r="L13" s="565" t="s">
        <v>241</v>
      </c>
      <c r="M13" s="566"/>
      <c r="N13" s="566"/>
      <c r="O13" s="566"/>
      <c r="P13" s="830">
        <v>3067106</v>
      </c>
      <c r="Q13" s="830"/>
      <c r="R13" s="567" t="s">
        <v>141</v>
      </c>
      <c r="S13" s="566">
        <v>2</v>
      </c>
      <c r="T13" s="567" t="s">
        <v>143</v>
      </c>
      <c r="U13" s="567" t="s">
        <v>141</v>
      </c>
      <c r="V13" s="566">
        <v>2</v>
      </c>
      <c r="W13" s="566" t="s">
        <v>242</v>
      </c>
      <c r="X13" s="567" t="s">
        <v>28</v>
      </c>
      <c r="Y13" s="568">
        <f>INT(P13*S13*V13/1000)</f>
        <v>12268</v>
      </c>
    </row>
    <row r="14" spans="1:34" ht="24.75" customHeight="1" x14ac:dyDescent="0.15">
      <c r="A14" s="541"/>
      <c r="B14" s="522"/>
      <c r="C14" s="522"/>
      <c r="D14" s="542"/>
      <c r="E14" s="543" t="s">
        <v>222</v>
      </c>
      <c r="F14" s="544">
        <v>107</v>
      </c>
      <c r="G14" s="569" t="s">
        <v>243</v>
      </c>
      <c r="H14" s="570"/>
      <c r="I14" s="547">
        <f>Y14</f>
        <v>1226</v>
      </c>
      <c r="J14" s="571">
        <v>0</v>
      </c>
      <c r="K14" s="572">
        <f>I14-J14</f>
        <v>1226</v>
      </c>
      <c r="L14" s="573" t="s">
        <v>223</v>
      </c>
      <c r="M14" s="574"/>
      <c r="N14" s="574"/>
      <c r="O14" s="574"/>
      <c r="P14" s="575"/>
      <c r="Q14" s="575"/>
      <c r="R14" s="574"/>
      <c r="S14" s="574"/>
      <c r="T14" s="574"/>
      <c r="U14" s="574"/>
      <c r="V14" s="574"/>
      <c r="W14" s="574"/>
      <c r="X14" s="574"/>
      <c r="Y14" s="576">
        <f>SUM(Y15:Y16)</f>
        <v>1226</v>
      </c>
    </row>
    <row r="15" spans="1:34" ht="24.75" customHeight="1" x14ac:dyDescent="0.15">
      <c r="A15" s="541"/>
      <c r="B15" s="522"/>
      <c r="C15" s="522"/>
      <c r="D15" s="542"/>
      <c r="E15" s="553"/>
      <c r="F15" s="554"/>
      <c r="G15" s="555"/>
      <c r="H15" s="556"/>
      <c r="I15" s="557"/>
      <c r="J15" s="577"/>
      <c r="K15" s="559"/>
      <c r="L15" s="565" t="s">
        <v>244</v>
      </c>
      <c r="M15" s="566"/>
      <c r="N15" s="566"/>
      <c r="O15" s="566"/>
      <c r="P15" s="566"/>
      <c r="Q15" s="566"/>
      <c r="R15" s="566"/>
      <c r="S15" s="566"/>
      <c r="T15" s="566"/>
      <c r="U15" s="566"/>
      <c r="V15" s="566"/>
      <c r="W15" s="566"/>
      <c r="X15" s="566"/>
      <c r="Y15" s="568"/>
    </row>
    <row r="16" spans="1:34" ht="24.75" customHeight="1" x14ac:dyDescent="0.15">
      <c r="A16" s="541"/>
      <c r="B16" s="522"/>
      <c r="C16" s="522"/>
      <c r="D16" s="542"/>
      <c r="E16" s="553"/>
      <c r="F16" s="554"/>
      <c r="G16" s="578"/>
      <c r="H16" s="579"/>
      <c r="I16" s="580"/>
      <c r="J16" s="581"/>
      <c r="K16" s="582"/>
      <c r="L16" s="583" t="s">
        <v>241</v>
      </c>
      <c r="M16" s="584"/>
      <c r="N16" s="584"/>
      <c r="O16" s="584"/>
      <c r="P16" s="584"/>
      <c r="Q16" s="584"/>
      <c r="R16" s="585"/>
      <c r="S16" s="832">
        <f>Y11*1000</f>
        <v>12268000</v>
      </c>
      <c r="T16" s="832"/>
      <c r="U16" s="586" t="s">
        <v>141</v>
      </c>
      <c r="V16" s="587">
        <v>0.1</v>
      </c>
      <c r="W16" s="587"/>
      <c r="X16" s="586" t="s">
        <v>28</v>
      </c>
      <c r="Y16" s="588">
        <f>INT(S16*V16/1000)</f>
        <v>1226</v>
      </c>
    </row>
    <row r="17" spans="1:34" ht="24.75" customHeight="1" x14ac:dyDescent="0.15">
      <c r="A17" s="541"/>
      <c r="B17" s="522"/>
      <c r="C17" s="522"/>
      <c r="D17" s="542"/>
      <c r="E17" s="543" t="s">
        <v>222</v>
      </c>
      <c r="F17" s="544" t="s">
        <v>245</v>
      </c>
      <c r="G17" s="589" t="s">
        <v>246</v>
      </c>
      <c r="H17" s="590"/>
      <c r="I17" s="591">
        <f>Y17</f>
        <v>1342</v>
      </c>
      <c r="J17" s="592">
        <v>0</v>
      </c>
      <c r="K17" s="593">
        <f>I17-J17</f>
        <v>1342</v>
      </c>
      <c r="L17" s="594" t="s">
        <v>223</v>
      </c>
      <c r="M17" s="595"/>
      <c r="N17" s="595"/>
      <c r="O17" s="595"/>
      <c r="P17" s="596"/>
      <c r="Q17" s="596"/>
      <c r="R17" s="595"/>
      <c r="S17" s="595"/>
      <c r="T17" s="595"/>
      <c r="U17" s="595"/>
      <c r="V17" s="595"/>
      <c r="W17" s="595"/>
      <c r="X17" s="595"/>
      <c r="Y17" s="597">
        <f>SUM(Y18:Y22)</f>
        <v>1342</v>
      </c>
    </row>
    <row r="18" spans="1:34" ht="24.75" customHeight="1" x14ac:dyDescent="0.15">
      <c r="A18" s="541"/>
      <c r="B18" s="522"/>
      <c r="C18" s="522"/>
      <c r="D18" s="542"/>
      <c r="E18" s="553"/>
      <c r="F18" s="554"/>
      <c r="G18" s="555"/>
      <c r="H18" s="556"/>
      <c r="I18" s="557"/>
      <c r="J18" s="558"/>
      <c r="K18" s="559"/>
      <c r="L18" s="565" t="s">
        <v>180</v>
      </c>
      <c r="M18" s="566"/>
      <c r="N18" s="566"/>
      <c r="O18" s="566"/>
      <c r="P18" s="567"/>
      <c r="Q18" s="567"/>
      <c r="R18" s="598"/>
      <c r="S18" s="833">
        <f>S16</f>
        <v>12268000</v>
      </c>
      <c r="T18" s="833"/>
      <c r="U18" s="567" t="s">
        <v>141</v>
      </c>
      <c r="V18" s="599">
        <v>4.4999999999999998E-2</v>
      </c>
      <c r="W18" s="599"/>
      <c r="X18" s="567" t="s">
        <v>28</v>
      </c>
      <c r="Y18" s="568">
        <f>INT(S18*V18/1000)</f>
        <v>552</v>
      </c>
    </row>
    <row r="19" spans="1:34" ht="24.75" customHeight="1" x14ac:dyDescent="0.15">
      <c r="A19" s="541"/>
      <c r="B19" s="522"/>
      <c r="C19" s="522"/>
      <c r="D19" s="542"/>
      <c r="E19" s="553"/>
      <c r="F19" s="554"/>
      <c r="G19" s="555"/>
      <c r="H19" s="556"/>
      <c r="I19" s="557"/>
      <c r="J19" s="564"/>
      <c r="K19" s="559"/>
      <c r="L19" s="565" t="s">
        <v>247</v>
      </c>
      <c r="M19" s="600"/>
      <c r="N19" s="600"/>
      <c r="O19" s="600"/>
      <c r="P19" s="567"/>
      <c r="Q19" s="567"/>
      <c r="R19" s="598"/>
      <c r="S19" s="830">
        <f>S16</f>
        <v>12268000</v>
      </c>
      <c r="T19" s="830"/>
      <c r="U19" s="567" t="s">
        <v>141</v>
      </c>
      <c r="V19" s="601">
        <v>3.9300000000000002E-2</v>
      </c>
      <c r="W19" s="601"/>
      <c r="X19" s="567" t="s">
        <v>28</v>
      </c>
      <c r="Y19" s="568">
        <f>INT(S19*V19/1000)</f>
        <v>482</v>
      </c>
    </row>
    <row r="20" spans="1:34" ht="24.75" customHeight="1" x14ac:dyDescent="0.15">
      <c r="A20" s="541"/>
      <c r="B20" s="522"/>
      <c r="C20" s="522"/>
      <c r="D20" s="542"/>
      <c r="E20" s="553"/>
      <c r="F20" s="554"/>
      <c r="G20" s="555"/>
      <c r="H20" s="602"/>
      <c r="I20" s="603"/>
      <c r="J20" s="603"/>
      <c r="K20" s="559"/>
      <c r="L20" s="565" t="s">
        <v>184</v>
      </c>
      <c r="M20" s="566"/>
      <c r="N20" s="566"/>
      <c r="O20" s="566"/>
      <c r="P20" s="567"/>
      <c r="Q20" s="567"/>
      <c r="R20" s="598"/>
      <c r="S20" s="830">
        <f>S16</f>
        <v>12268000</v>
      </c>
      <c r="T20" s="830"/>
      <c r="U20" s="567" t="s">
        <v>141</v>
      </c>
      <c r="V20" s="601">
        <v>6.7000000000000002E-3</v>
      </c>
      <c r="W20" s="601"/>
      <c r="X20" s="567" t="s">
        <v>28</v>
      </c>
      <c r="Y20" s="568">
        <f>INT(S20*V20/1000)</f>
        <v>82</v>
      </c>
      <c r="AC20"/>
      <c r="AD20"/>
      <c r="AE20"/>
      <c r="AF20"/>
      <c r="AG20"/>
      <c r="AH20"/>
    </row>
    <row r="21" spans="1:34" ht="24.75" customHeight="1" x14ac:dyDescent="0.15">
      <c r="A21" s="541"/>
      <c r="B21" s="522"/>
      <c r="C21" s="522"/>
      <c r="D21" s="542"/>
      <c r="E21" s="553"/>
      <c r="F21" s="554"/>
      <c r="G21" s="555"/>
      <c r="H21" s="602"/>
      <c r="I21" s="603"/>
      <c r="J21" s="603"/>
      <c r="K21" s="559"/>
      <c r="L21" s="565" t="s">
        <v>185</v>
      </c>
      <c r="M21" s="566"/>
      <c r="N21" s="566"/>
      <c r="O21" s="566"/>
      <c r="P21" s="567"/>
      <c r="Q21" s="567"/>
      <c r="R21" s="598"/>
      <c r="S21" s="830">
        <f>S16</f>
        <v>12268000</v>
      </c>
      <c r="T21" s="830"/>
      <c r="U21" s="567" t="s">
        <v>141</v>
      </c>
      <c r="V21" s="601">
        <v>1.35E-2</v>
      </c>
      <c r="W21" s="601"/>
      <c r="X21" s="567" t="s">
        <v>28</v>
      </c>
      <c r="Y21" s="568">
        <f>INT(S21*V21/1000)</f>
        <v>165</v>
      </c>
      <c r="AC21"/>
      <c r="AD21"/>
      <c r="AE21"/>
      <c r="AF21"/>
      <c r="AG21"/>
      <c r="AH21"/>
    </row>
    <row r="22" spans="1:34" ht="24.75" customHeight="1" x14ac:dyDescent="0.15">
      <c r="A22" s="541"/>
      <c r="B22" s="522"/>
      <c r="C22" s="522"/>
      <c r="D22" s="542"/>
      <c r="E22" s="553"/>
      <c r="F22" s="554"/>
      <c r="G22" s="555"/>
      <c r="H22" s="602"/>
      <c r="I22" s="603"/>
      <c r="J22" s="603"/>
      <c r="K22" s="559"/>
      <c r="L22" s="565" t="s">
        <v>186</v>
      </c>
      <c r="M22" s="566"/>
      <c r="N22" s="566"/>
      <c r="O22" s="566"/>
      <c r="P22" s="567"/>
      <c r="Q22" s="567"/>
      <c r="R22" s="598"/>
      <c r="S22" s="832">
        <f>S16</f>
        <v>12268000</v>
      </c>
      <c r="T22" s="832"/>
      <c r="U22" s="567" t="s">
        <v>141</v>
      </c>
      <c r="V22" s="601">
        <v>5.0000000000000001E-3</v>
      </c>
      <c r="W22" s="601"/>
      <c r="X22" s="567" t="s">
        <v>28</v>
      </c>
      <c r="Y22" s="568">
        <f>INT(S22*V22/1000)</f>
        <v>61</v>
      </c>
      <c r="AC22"/>
      <c r="AD22"/>
      <c r="AE22"/>
      <c r="AF22"/>
      <c r="AG22"/>
      <c r="AH22"/>
    </row>
    <row r="23" spans="1:34" ht="24.75" customHeight="1" x14ac:dyDescent="0.15">
      <c r="A23" s="521"/>
      <c r="B23" s="522"/>
      <c r="C23" s="604"/>
      <c r="D23" s="598"/>
      <c r="E23" s="543" t="s">
        <v>222</v>
      </c>
      <c r="F23" s="605" t="s">
        <v>248</v>
      </c>
      <c r="G23" s="606" t="s">
        <v>249</v>
      </c>
      <c r="H23" s="607"/>
      <c r="I23" s="608">
        <f>Y23</f>
        <v>11214</v>
      </c>
      <c r="J23" s="608">
        <v>0</v>
      </c>
      <c r="K23" s="609">
        <f t="shared" si="2"/>
        <v>11214</v>
      </c>
      <c r="L23" s="610" t="s">
        <v>223</v>
      </c>
      <c r="M23" s="611"/>
      <c r="N23" s="611"/>
      <c r="O23" s="611"/>
      <c r="P23" s="611"/>
      <c r="Q23" s="611"/>
      <c r="R23" s="611"/>
      <c r="S23" s="611"/>
      <c r="T23" s="611"/>
      <c r="U23" s="611"/>
      <c r="V23" s="611"/>
      <c r="W23" s="612"/>
      <c r="X23" s="612"/>
      <c r="Y23" s="613">
        <f>SUM(Y24,Y27)</f>
        <v>11214</v>
      </c>
      <c r="AC23"/>
      <c r="AD23"/>
      <c r="AE23"/>
      <c r="AF23"/>
      <c r="AG23"/>
      <c r="AH23"/>
    </row>
    <row r="24" spans="1:34" ht="24.75" customHeight="1" x14ac:dyDescent="0.15">
      <c r="A24" s="521"/>
      <c r="B24" s="522"/>
      <c r="C24" s="604"/>
      <c r="D24" s="598"/>
      <c r="E24" s="553"/>
      <c r="F24" s="614"/>
      <c r="G24" s="615"/>
      <c r="H24" s="565"/>
      <c r="I24" s="616"/>
      <c r="J24" s="616"/>
      <c r="K24" s="617"/>
      <c r="L24" s="618" t="s">
        <v>250</v>
      </c>
      <c r="M24" s="566"/>
      <c r="N24" s="566"/>
      <c r="O24" s="566"/>
      <c r="P24" s="561"/>
      <c r="Q24" s="561"/>
      <c r="R24" s="561"/>
      <c r="S24" s="561"/>
      <c r="T24" s="561"/>
      <c r="U24" s="561"/>
      <c r="V24" s="561"/>
      <c r="W24" s="619"/>
      <c r="X24" s="561"/>
      <c r="Y24" s="620">
        <f>SUM(Y25:Y26)</f>
        <v>4200</v>
      </c>
      <c r="AC24"/>
      <c r="AD24"/>
      <c r="AE24"/>
      <c r="AF24"/>
      <c r="AG24"/>
      <c r="AH24"/>
    </row>
    <row r="25" spans="1:34" ht="24.75" customHeight="1" x14ac:dyDescent="0.15">
      <c r="A25" s="521"/>
      <c r="B25" s="522"/>
      <c r="C25" s="604"/>
      <c r="D25" s="598"/>
      <c r="E25" s="553"/>
      <c r="F25" s="614"/>
      <c r="G25" s="615"/>
      <c r="H25" s="565"/>
      <c r="I25" s="616"/>
      <c r="J25" s="616"/>
      <c r="K25" s="617"/>
      <c r="L25" s="565" t="s">
        <v>251</v>
      </c>
      <c r="M25" s="566"/>
      <c r="N25" s="566"/>
      <c r="O25" s="566"/>
      <c r="P25" s="830">
        <v>300000</v>
      </c>
      <c r="Q25" s="830"/>
      <c r="R25" s="567" t="s">
        <v>252</v>
      </c>
      <c r="S25" s="566">
        <v>1</v>
      </c>
      <c r="T25" s="567" t="s">
        <v>224</v>
      </c>
      <c r="U25" s="567" t="s">
        <v>252</v>
      </c>
      <c r="V25" s="566">
        <v>4</v>
      </c>
      <c r="W25" s="566" t="s">
        <v>253</v>
      </c>
      <c r="X25" s="567" t="s">
        <v>254</v>
      </c>
      <c r="Y25" s="568">
        <f>INT(P25*S25*V25/1000)</f>
        <v>1200</v>
      </c>
    </row>
    <row r="26" spans="1:34" ht="24.75" customHeight="1" x14ac:dyDescent="0.15">
      <c r="A26" s="521"/>
      <c r="B26" s="522"/>
      <c r="C26" s="604"/>
      <c r="D26" s="598"/>
      <c r="E26" s="553"/>
      <c r="F26" s="614"/>
      <c r="G26" s="615"/>
      <c r="H26" s="565"/>
      <c r="I26" s="616"/>
      <c r="J26" s="616"/>
      <c r="K26" s="617"/>
      <c r="L26" s="565" t="s">
        <v>255</v>
      </c>
      <c r="M26" s="566"/>
      <c r="N26" s="566"/>
      <c r="O26" s="566"/>
      <c r="P26" s="830">
        <v>50000</v>
      </c>
      <c r="Q26" s="830"/>
      <c r="R26" s="567" t="s">
        <v>252</v>
      </c>
      <c r="S26" s="566">
        <v>30</v>
      </c>
      <c r="T26" s="567" t="s">
        <v>256</v>
      </c>
      <c r="U26" s="567" t="s">
        <v>252</v>
      </c>
      <c r="V26" s="566">
        <v>2</v>
      </c>
      <c r="W26" s="566" t="s">
        <v>257</v>
      </c>
      <c r="X26" s="567" t="s">
        <v>254</v>
      </c>
      <c r="Y26" s="568">
        <f>INT(P26*S26*V26/1000)</f>
        <v>3000</v>
      </c>
    </row>
    <row r="27" spans="1:34" ht="24.75" customHeight="1" x14ac:dyDescent="0.15">
      <c r="A27" s="521"/>
      <c r="B27" s="522"/>
      <c r="C27" s="604"/>
      <c r="D27" s="598"/>
      <c r="E27" s="553"/>
      <c r="F27" s="614"/>
      <c r="G27" s="615"/>
      <c r="H27" s="565"/>
      <c r="I27" s="616"/>
      <c r="J27" s="616"/>
      <c r="K27" s="617"/>
      <c r="L27" s="621" t="s">
        <v>258</v>
      </c>
      <c r="M27" s="566"/>
      <c r="N27" s="566"/>
      <c r="O27" s="566"/>
      <c r="P27" s="622"/>
      <c r="Q27" s="622"/>
      <c r="R27" s="567"/>
      <c r="S27" s="623"/>
      <c r="T27" s="623"/>
      <c r="U27" s="622"/>
      <c r="V27" s="567"/>
      <c r="W27" s="567"/>
      <c r="X27" s="567"/>
      <c r="Y27" s="620">
        <f>SUM(Y28:Y30)</f>
        <v>7014</v>
      </c>
    </row>
    <row r="28" spans="1:34" ht="24.75" customHeight="1" x14ac:dyDescent="0.15">
      <c r="A28" s="521"/>
      <c r="B28" s="522"/>
      <c r="C28" s="604"/>
      <c r="D28" s="598"/>
      <c r="E28" s="553"/>
      <c r="F28" s="614"/>
      <c r="G28" s="615"/>
      <c r="H28" s="565"/>
      <c r="I28" s="616"/>
      <c r="J28" s="616"/>
      <c r="K28" s="617"/>
      <c r="L28" s="624" t="s">
        <v>259</v>
      </c>
      <c r="M28" s="625"/>
      <c r="N28" s="625"/>
      <c r="O28" s="625"/>
      <c r="P28" s="831">
        <v>300000</v>
      </c>
      <c r="Q28" s="831"/>
      <c r="R28" s="567" t="s">
        <v>252</v>
      </c>
      <c r="S28" s="566">
        <v>5</v>
      </c>
      <c r="T28" s="567" t="s">
        <v>260</v>
      </c>
      <c r="U28" s="626" t="s">
        <v>252</v>
      </c>
      <c r="V28" s="625">
        <v>3</v>
      </c>
      <c r="W28" s="625" t="s">
        <v>257</v>
      </c>
      <c r="X28" s="626" t="s">
        <v>254</v>
      </c>
      <c r="Y28" s="568">
        <f>INT(P28*S28*V28/1000)</f>
        <v>4500</v>
      </c>
    </row>
    <row r="29" spans="1:34" ht="24.75" customHeight="1" x14ac:dyDescent="0.15">
      <c r="A29" s="521"/>
      <c r="B29" s="522"/>
      <c r="C29" s="604"/>
      <c r="D29" s="598"/>
      <c r="E29" s="553"/>
      <c r="F29" s="614"/>
      <c r="G29" s="615"/>
      <c r="H29" s="565"/>
      <c r="I29" s="616"/>
      <c r="J29" s="616"/>
      <c r="K29" s="617"/>
      <c r="L29" s="565" t="s">
        <v>261</v>
      </c>
      <c r="M29" s="600"/>
      <c r="N29" s="600"/>
      <c r="O29" s="566"/>
      <c r="P29" s="830">
        <v>30000</v>
      </c>
      <c r="Q29" s="830"/>
      <c r="R29" s="567" t="s">
        <v>252</v>
      </c>
      <c r="S29" s="566">
        <v>10</v>
      </c>
      <c r="T29" s="567" t="s">
        <v>260</v>
      </c>
      <c r="U29" s="567" t="s">
        <v>252</v>
      </c>
      <c r="V29" s="566">
        <v>5</v>
      </c>
      <c r="W29" s="566" t="s">
        <v>257</v>
      </c>
      <c r="X29" s="567" t="s">
        <v>254</v>
      </c>
      <c r="Y29" s="568">
        <f>INT(P29*S29*V29/1000)</f>
        <v>1500</v>
      </c>
    </row>
    <row r="30" spans="1:34" ht="24.75" customHeight="1" x14ac:dyDescent="0.15">
      <c r="A30" s="521"/>
      <c r="B30" s="522"/>
      <c r="C30" s="604"/>
      <c r="D30" s="598"/>
      <c r="E30" s="553"/>
      <c r="F30" s="614"/>
      <c r="G30" s="615"/>
      <c r="H30" s="565"/>
      <c r="I30" s="616"/>
      <c r="J30" s="616"/>
      <c r="K30" s="617"/>
      <c r="L30" s="565" t="s">
        <v>262</v>
      </c>
      <c r="M30" s="600"/>
      <c r="N30" s="600"/>
      <c r="O30" s="566"/>
      <c r="P30" s="830">
        <v>1014000</v>
      </c>
      <c r="Q30" s="830"/>
      <c r="R30" s="567" t="s">
        <v>252</v>
      </c>
      <c r="S30" s="566">
        <v>1</v>
      </c>
      <c r="T30" s="567" t="s">
        <v>224</v>
      </c>
      <c r="U30" s="567" t="s">
        <v>252</v>
      </c>
      <c r="V30" s="566">
        <v>1</v>
      </c>
      <c r="W30" s="566" t="s">
        <v>257</v>
      </c>
      <c r="X30" s="567" t="s">
        <v>254</v>
      </c>
      <c r="Y30" s="568">
        <f>INT(P30*S30*V30/1000)</f>
        <v>1014</v>
      </c>
    </row>
    <row r="31" spans="1:34" ht="24.75" customHeight="1" x14ac:dyDescent="0.15">
      <c r="A31" s="521"/>
      <c r="B31" s="522"/>
      <c r="C31" s="604"/>
      <c r="D31" s="627"/>
      <c r="E31" s="554"/>
      <c r="F31" s="614"/>
      <c r="G31" s="628"/>
      <c r="H31" s="600"/>
      <c r="I31" s="629"/>
      <c r="J31" s="616"/>
      <c r="K31" s="630"/>
      <c r="L31" s="600"/>
      <c r="M31" s="600"/>
      <c r="N31" s="600"/>
      <c r="O31" s="566"/>
      <c r="P31" s="622"/>
      <c r="Q31" s="622"/>
      <c r="R31" s="567"/>
      <c r="S31" s="566"/>
      <c r="T31" s="567"/>
      <c r="U31" s="567"/>
      <c r="V31" s="566"/>
      <c r="W31" s="566"/>
      <c r="X31" s="567"/>
      <c r="Y31" s="631"/>
    </row>
    <row r="32" spans="1:34" ht="24.75" customHeight="1" x14ac:dyDescent="0.15">
      <c r="A32" s="632"/>
      <c r="B32" s="633"/>
      <c r="C32" s="634"/>
      <c r="D32" s="635"/>
      <c r="E32" s="636" t="s">
        <v>222</v>
      </c>
      <c r="F32" s="605" t="s">
        <v>263</v>
      </c>
      <c r="G32" s="606" t="s">
        <v>264</v>
      </c>
      <c r="H32" s="637"/>
      <c r="I32" s="638">
        <f>Y32</f>
        <v>1950</v>
      </c>
      <c r="J32" s="639">
        <v>0</v>
      </c>
      <c r="K32" s="640">
        <f>I32-J32</f>
        <v>1950</v>
      </c>
      <c r="L32" s="641"/>
      <c r="M32" s="642"/>
      <c r="N32" s="642"/>
      <c r="O32" s="642"/>
      <c r="P32" s="642"/>
      <c r="Q32" s="642"/>
      <c r="R32" s="642"/>
      <c r="S32" s="642"/>
      <c r="T32" s="642"/>
      <c r="U32" s="642"/>
      <c r="V32" s="642"/>
      <c r="W32" s="643"/>
      <c r="X32" s="642"/>
      <c r="Y32" s="644">
        <f>SUM(Y33:Y33)</f>
        <v>1950</v>
      </c>
      <c r="AC32"/>
      <c r="AD32"/>
      <c r="AE32"/>
      <c r="AF32"/>
      <c r="AG32"/>
      <c r="AH32"/>
    </row>
    <row r="33" spans="1:34" ht="24.75" customHeight="1" x14ac:dyDescent="0.15">
      <c r="A33" s="632"/>
      <c r="B33" s="633"/>
      <c r="C33" s="634"/>
      <c r="D33" s="635"/>
      <c r="E33" s="645"/>
      <c r="F33" s="646"/>
      <c r="G33" s="615"/>
      <c r="H33" s="647"/>
      <c r="I33" s="648"/>
      <c r="J33" s="648"/>
      <c r="K33" s="649"/>
      <c r="L33" s="650" t="s">
        <v>265</v>
      </c>
      <c r="M33" s="651"/>
      <c r="N33" s="651"/>
      <c r="O33" s="651"/>
      <c r="P33" s="827">
        <v>65000</v>
      </c>
      <c r="Q33" s="827"/>
      <c r="R33" s="652" t="s">
        <v>252</v>
      </c>
      <c r="S33" s="651">
        <v>3</v>
      </c>
      <c r="T33" s="652" t="s">
        <v>260</v>
      </c>
      <c r="U33" s="652" t="s">
        <v>252</v>
      </c>
      <c r="V33" s="651">
        <v>10</v>
      </c>
      <c r="W33" s="651" t="s">
        <v>257</v>
      </c>
      <c r="X33" s="652" t="s">
        <v>254</v>
      </c>
      <c r="Y33" s="653">
        <f>INT(P33*S33*V33/1000)</f>
        <v>1950</v>
      </c>
      <c r="AC33"/>
      <c r="AD33"/>
      <c r="AE33"/>
      <c r="AF33"/>
      <c r="AG33"/>
      <c r="AH33"/>
    </row>
    <row r="34" spans="1:34" ht="24.75" customHeight="1" x14ac:dyDescent="0.15">
      <c r="A34" s="632"/>
      <c r="B34" s="633"/>
      <c r="C34" s="654"/>
      <c r="D34" s="635"/>
      <c r="E34" s="646"/>
      <c r="F34" s="646"/>
      <c r="G34" s="655"/>
      <c r="H34" s="656"/>
      <c r="I34" s="657"/>
      <c r="J34" s="658"/>
      <c r="K34" s="659"/>
      <c r="L34" s="650"/>
      <c r="M34" s="566"/>
      <c r="N34" s="566"/>
      <c r="O34" s="566"/>
      <c r="P34" s="660"/>
      <c r="Q34" s="660"/>
      <c r="R34" s="652"/>
      <c r="S34" s="651"/>
      <c r="T34" s="652"/>
      <c r="U34" s="652"/>
      <c r="V34" s="651"/>
      <c r="W34" s="651"/>
      <c r="X34" s="652"/>
      <c r="Y34" s="661"/>
      <c r="AC34"/>
      <c r="AD34"/>
      <c r="AE34"/>
      <c r="AF34"/>
      <c r="AG34"/>
      <c r="AH34"/>
    </row>
    <row r="35" spans="1:34" ht="24.75" customHeight="1" x14ac:dyDescent="0.15">
      <c r="A35" s="662"/>
      <c r="B35" s="663"/>
      <c r="C35" s="664"/>
      <c r="D35" s="665"/>
      <c r="E35" s="666" t="s">
        <v>222</v>
      </c>
      <c r="F35" s="667">
        <v>207</v>
      </c>
      <c r="G35" s="668" t="s">
        <v>266</v>
      </c>
      <c r="H35" s="669"/>
      <c r="I35" s="670">
        <f>Y35</f>
        <v>22000</v>
      </c>
      <c r="J35" s="671">
        <v>0</v>
      </c>
      <c r="K35" s="672">
        <f>I35-J35</f>
        <v>22000</v>
      </c>
      <c r="L35" s="673" t="s">
        <v>267</v>
      </c>
      <c r="M35" s="674"/>
      <c r="N35" s="674"/>
      <c r="O35" s="674"/>
      <c r="P35" s="674"/>
      <c r="Q35" s="674"/>
      <c r="R35" s="674"/>
      <c r="S35" s="674"/>
      <c r="T35" s="674"/>
      <c r="U35" s="674"/>
      <c r="V35" s="674"/>
      <c r="W35" s="675"/>
      <c r="X35" s="674"/>
      <c r="Y35" s="676">
        <f>SUM(Y36:Y37)</f>
        <v>22000</v>
      </c>
      <c r="AC35"/>
      <c r="AD35"/>
      <c r="AE35"/>
      <c r="AF35"/>
      <c r="AG35"/>
      <c r="AH35"/>
    </row>
    <row r="36" spans="1:34" ht="24.75" customHeight="1" x14ac:dyDescent="0.15">
      <c r="A36" s="662"/>
      <c r="B36" s="663"/>
      <c r="C36" s="664"/>
      <c r="D36" s="665"/>
      <c r="E36" s="677"/>
      <c r="F36" s="677"/>
      <c r="G36" s="678"/>
      <c r="H36" s="679"/>
      <c r="I36" s="680"/>
      <c r="J36" s="681"/>
      <c r="K36" s="682"/>
      <c r="L36" s="565" t="s">
        <v>268</v>
      </c>
      <c r="M36" s="566"/>
      <c r="N36" s="566"/>
      <c r="O36" s="566"/>
      <c r="P36" s="833">
        <v>20000000</v>
      </c>
      <c r="Q36" s="833"/>
      <c r="R36" s="567" t="s">
        <v>141</v>
      </c>
      <c r="S36" s="566">
        <v>1</v>
      </c>
      <c r="T36" s="567" t="s">
        <v>221</v>
      </c>
      <c r="U36" s="567" t="s">
        <v>141</v>
      </c>
      <c r="V36" s="566">
        <v>1</v>
      </c>
      <c r="W36" s="566" t="s">
        <v>269</v>
      </c>
      <c r="X36" s="567" t="s">
        <v>28</v>
      </c>
      <c r="Y36" s="568">
        <f>INT(P36*S36*V36/1000)</f>
        <v>20000</v>
      </c>
      <c r="AC36"/>
      <c r="AD36"/>
      <c r="AE36"/>
      <c r="AF36"/>
      <c r="AG36"/>
      <c r="AH36"/>
    </row>
    <row r="37" spans="1:34" ht="24.75" customHeight="1" x14ac:dyDescent="0.15">
      <c r="A37" s="662"/>
      <c r="B37" s="663"/>
      <c r="C37" s="664"/>
      <c r="D37" s="665"/>
      <c r="E37" s="677"/>
      <c r="F37" s="677"/>
      <c r="G37" s="678"/>
      <c r="H37" s="683"/>
      <c r="I37" s="684"/>
      <c r="J37" s="681"/>
      <c r="K37" s="682"/>
      <c r="L37" s="565" t="s">
        <v>270</v>
      </c>
      <c r="M37" s="566"/>
      <c r="N37" s="566"/>
      <c r="O37" s="566"/>
      <c r="P37" s="830">
        <v>1000000</v>
      </c>
      <c r="Q37" s="830"/>
      <c r="R37" s="567" t="s">
        <v>141</v>
      </c>
      <c r="S37" s="566">
        <v>1</v>
      </c>
      <c r="T37" s="567" t="s">
        <v>221</v>
      </c>
      <c r="U37" s="567" t="s">
        <v>141</v>
      </c>
      <c r="V37" s="566">
        <v>2</v>
      </c>
      <c r="W37" s="566" t="s">
        <v>269</v>
      </c>
      <c r="X37" s="567" t="s">
        <v>28</v>
      </c>
      <c r="Y37" s="568">
        <f>INT(P37*S37*V37/1000)</f>
        <v>2000</v>
      </c>
    </row>
    <row r="38" spans="1:34" ht="24.75" customHeight="1" x14ac:dyDescent="0.15">
      <c r="A38" s="424"/>
      <c r="B38" s="762" t="s">
        <v>276</v>
      </c>
      <c r="C38" s="763"/>
      <c r="D38" s="764"/>
      <c r="E38" s="764"/>
      <c r="F38" s="764"/>
      <c r="G38" s="764"/>
      <c r="H38" s="765"/>
      <c r="I38" s="766">
        <f>J38+K40</f>
        <v>3487762</v>
      </c>
      <c r="J38" s="766">
        <v>3457762</v>
      </c>
      <c r="K38" s="685">
        <f>I38-J38</f>
        <v>30000</v>
      </c>
      <c r="L38" s="686"/>
      <c r="M38" s="687"/>
      <c r="N38" s="687"/>
      <c r="O38" s="687"/>
      <c r="P38" s="687"/>
      <c r="Q38" s="687"/>
      <c r="R38" s="687"/>
      <c r="S38" s="687"/>
      <c r="T38" s="687"/>
      <c r="U38" s="687"/>
      <c r="V38" s="687"/>
      <c r="W38" s="687"/>
      <c r="X38" s="687"/>
      <c r="Y38" s="767"/>
    </row>
    <row r="39" spans="1:34" ht="24.75" customHeight="1" x14ac:dyDescent="0.15">
      <c r="A39" s="424"/>
      <c r="B39" s="697"/>
      <c r="C39" s="768" t="s">
        <v>277</v>
      </c>
      <c r="D39" s="769"/>
      <c r="E39" s="769"/>
      <c r="F39" s="769"/>
      <c r="G39" s="770"/>
      <c r="H39" s="771"/>
      <c r="I39" s="701">
        <f>J39+K40</f>
        <v>1001693</v>
      </c>
      <c r="J39" s="772">
        <v>971693</v>
      </c>
      <c r="K39" s="528">
        <f t="shared" ref="K39" si="3">I39-J39</f>
        <v>30000</v>
      </c>
      <c r="L39" s="773" t="s">
        <v>118</v>
      </c>
      <c r="M39" s="774"/>
      <c r="N39" s="774"/>
      <c r="O39" s="774"/>
      <c r="P39" s="774"/>
      <c r="Q39" s="774"/>
      <c r="R39" s="774"/>
      <c r="S39" s="774"/>
      <c r="T39" s="774"/>
      <c r="U39" s="774"/>
      <c r="V39" s="774"/>
      <c r="W39" s="774"/>
      <c r="X39" s="774"/>
      <c r="Y39" s="775"/>
    </row>
    <row r="40" spans="1:34" ht="24.75" customHeight="1" x14ac:dyDescent="0.15">
      <c r="A40" s="424"/>
      <c r="B40" s="697"/>
      <c r="C40" s="697"/>
      <c r="D40" s="698" t="s">
        <v>236</v>
      </c>
      <c r="E40" s="699"/>
      <c r="F40" s="699"/>
      <c r="G40" s="700"/>
      <c r="H40" s="526"/>
      <c r="I40" s="701">
        <f>I41</f>
        <v>30000</v>
      </c>
      <c r="J40" s="701">
        <v>0</v>
      </c>
      <c r="K40" s="528">
        <f t="shared" ref="K40:K42" si="4">I40-J40</f>
        <v>30000</v>
      </c>
      <c r="L40" s="529" t="s">
        <v>118</v>
      </c>
      <c r="M40" s="530"/>
      <c r="N40" s="530"/>
      <c r="O40" s="530"/>
      <c r="P40" s="530"/>
      <c r="Q40" s="530"/>
      <c r="R40" s="530"/>
      <c r="S40" s="530"/>
      <c r="T40" s="530" t="s">
        <v>237</v>
      </c>
      <c r="U40" s="530"/>
      <c r="V40" s="530"/>
      <c r="W40" s="530"/>
      <c r="X40" s="530"/>
      <c r="Y40" s="702"/>
    </row>
    <row r="41" spans="1:34" ht="24.75" customHeight="1" x14ac:dyDescent="0.15">
      <c r="A41" s="424"/>
      <c r="B41" s="697"/>
      <c r="C41" s="697"/>
      <c r="D41" s="703" t="s">
        <v>118</v>
      </c>
      <c r="E41" s="704">
        <v>722</v>
      </c>
      <c r="F41" s="705"/>
      <c r="G41" s="706" t="s">
        <v>220</v>
      </c>
      <c r="H41" s="536"/>
      <c r="I41" s="701">
        <f>I42+I51+I55</f>
        <v>30000</v>
      </c>
      <c r="J41" s="707">
        <v>0</v>
      </c>
      <c r="K41" s="528">
        <f t="shared" si="4"/>
        <v>30000</v>
      </c>
      <c r="L41" s="538" t="s">
        <v>118</v>
      </c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708"/>
    </row>
    <row r="42" spans="1:34" ht="24.75" customHeight="1" x14ac:dyDescent="0.15">
      <c r="A42" s="424"/>
      <c r="B42" s="697"/>
      <c r="C42" s="709"/>
      <c r="D42" s="710"/>
      <c r="E42" s="711" t="s">
        <v>222</v>
      </c>
      <c r="F42" s="712" t="s">
        <v>248</v>
      </c>
      <c r="G42" s="713" t="s">
        <v>249</v>
      </c>
      <c r="H42" s="607"/>
      <c r="I42" s="714">
        <v>15000</v>
      </c>
      <c r="J42" s="714">
        <v>0</v>
      </c>
      <c r="K42" s="609">
        <f t="shared" si="4"/>
        <v>15000</v>
      </c>
      <c r="L42" s="715" t="s">
        <v>223</v>
      </c>
      <c r="M42" s="611"/>
      <c r="N42" s="611"/>
      <c r="O42" s="611"/>
      <c r="P42" s="611"/>
      <c r="Q42" s="611"/>
      <c r="R42" s="611"/>
      <c r="S42" s="611"/>
      <c r="T42" s="611"/>
      <c r="U42" s="611"/>
      <c r="V42" s="611"/>
      <c r="W42" s="612"/>
      <c r="X42" s="612"/>
      <c r="Y42" s="613">
        <f>SUM(Y43,Y46)</f>
        <v>15000</v>
      </c>
    </row>
    <row r="43" spans="1:34" ht="24.75" customHeight="1" x14ac:dyDescent="0.15">
      <c r="A43" s="424"/>
      <c r="B43" s="697"/>
      <c r="C43" s="709"/>
      <c r="D43" s="710"/>
      <c r="E43" s="716"/>
      <c r="F43" s="717"/>
      <c r="G43" s="718"/>
      <c r="H43" s="565"/>
      <c r="I43" s="719"/>
      <c r="J43" s="719"/>
      <c r="K43" s="617"/>
      <c r="L43" s="618" t="s">
        <v>250</v>
      </c>
      <c r="M43" s="566"/>
      <c r="N43" s="566"/>
      <c r="O43" s="566"/>
      <c r="P43" s="561"/>
      <c r="Q43" s="561"/>
      <c r="R43" s="561"/>
      <c r="S43" s="561"/>
      <c r="T43" s="561"/>
      <c r="U43" s="561"/>
      <c r="V43" s="561"/>
      <c r="W43" s="619"/>
      <c r="X43" s="561"/>
      <c r="Y43" s="620">
        <f>SUM(Y44:Y45)</f>
        <v>6000</v>
      </c>
    </row>
    <row r="44" spans="1:34" ht="24.75" customHeight="1" x14ac:dyDescent="0.15">
      <c r="A44" s="424"/>
      <c r="B44" s="697"/>
      <c r="C44" s="709"/>
      <c r="D44" s="710"/>
      <c r="E44" s="716"/>
      <c r="F44" s="717"/>
      <c r="G44" s="718"/>
      <c r="H44" s="565"/>
      <c r="I44" s="719"/>
      <c r="J44" s="719"/>
      <c r="K44" s="617"/>
      <c r="L44" s="565" t="s">
        <v>251</v>
      </c>
      <c r="M44" s="566"/>
      <c r="N44" s="566"/>
      <c r="O44" s="566"/>
      <c r="P44" s="830">
        <v>375000</v>
      </c>
      <c r="Q44" s="830"/>
      <c r="R44" s="567" t="s">
        <v>252</v>
      </c>
      <c r="S44" s="566">
        <v>1</v>
      </c>
      <c r="T44" s="567" t="s">
        <v>224</v>
      </c>
      <c r="U44" s="567" t="s">
        <v>252</v>
      </c>
      <c r="V44" s="566">
        <v>8</v>
      </c>
      <c r="W44" s="566" t="s">
        <v>253</v>
      </c>
      <c r="X44" s="567" t="s">
        <v>254</v>
      </c>
      <c r="Y44" s="568">
        <f>INT(P44*S44*V44/1000)</f>
        <v>3000</v>
      </c>
    </row>
    <row r="45" spans="1:34" ht="24.75" customHeight="1" x14ac:dyDescent="0.15">
      <c r="A45" s="424"/>
      <c r="B45" s="697"/>
      <c r="C45" s="709"/>
      <c r="D45" s="710"/>
      <c r="E45" s="716"/>
      <c r="F45" s="717"/>
      <c r="G45" s="718"/>
      <c r="H45" s="565"/>
      <c r="I45" s="719"/>
      <c r="J45" s="719"/>
      <c r="K45" s="617"/>
      <c r="L45" s="565" t="s">
        <v>255</v>
      </c>
      <c r="M45" s="566"/>
      <c r="N45" s="566"/>
      <c r="O45" s="566"/>
      <c r="P45" s="830">
        <v>50000</v>
      </c>
      <c r="Q45" s="830"/>
      <c r="R45" s="567" t="s">
        <v>252</v>
      </c>
      <c r="S45" s="566">
        <v>30</v>
      </c>
      <c r="T45" s="567" t="s">
        <v>256</v>
      </c>
      <c r="U45" s="567" t="s">
        <v>252</v>
      </c>
      <c r="V45" s="566">
        <v>2</v>
      </c>
      <c r="W45" s="566" t="s">
        <v>257</v>
      </c>
      <c r="X45" s="567" t="s">
        <v>254</v>
      </c>
      <c r="Y45" s="568">
        <f>INT(P45*S45*V45/1000)</f>
        <v>3000</v>
      </c>
    </row>
    <row r="46" spans="1:34" ht="24.75" customHeight="1" x14ac:dyDescent="0.15">
      <c r="A46" s="424"/>
      <c r="B46" s="697"/>
      <c r="C46" s="709"/>
      <c r="D46" s="710"/>
      <c r="E46" s="716"/>
      <c r="F46" s="717"/>
      <c r="G46" s="718"/>
      <c r="H46" s="565"/>
      <c r="I46" s="719"/>
      <c r="J46" s="719"/>
      <c r="K46" s="617"/>
      <c r="L46" s="621" t="s">
        <v>258</v>
      </c>
      <c r="M46" s="566"/>
      <c r="N46" s="566"/>
      <c r="O46" s="566"/>
      <c r="P46" s="622"/>
      <c r="Q46" s="622"/>
      <c r="R46" s="567"/>
      <c r="S46" s="623"/>
      <c r="T46" s="623"/>
      <c r="U46" s="622"/>
      <c r="V46" s="567"/>
      <c r="W46" s="567"/>
      <c r="X46" s="567"/>
      <c r="Y46" s="620">
        <f>SUM(Y47:Y49)</f>
        <v>9000</v>
      </c>
    </row>
    <row r="47" spans="1:34" ht="24.75" customHeight="1" x14ac:dyDescent="0.15">
      <c r="A47" s="424"/>
      <c r="B47" s="697"/>
      <c r="C47" s="709"/>
      <c r="D47" s="710"/>
      <c r="E47" s="716"/>
      <c r="F47" s="717"/>
      <c r="G47" s="718"/>
      <c r="H47" s="565"/>
      <c r="I47" s="719"/>
      <c r="J47" s="719"/>
      <c r="K47" s="617"/>
      <c r="L47" s="624" t="s">
        <v>259</v>
      </c>
      <c r="M47" s="625"/>
      <c r="N47" s="625"/>
      <c r="O47" s="625"/>
      <c r="P47" s="831">
        <v>200000</v>
      </c>
      <c r="Q47" s="831"/>
      <c r="R47" s="567" t="s">
        <v>252</v>
      </c>
      <c r="S47" s="566">
        <v>5</v>
      </c>
      <c r="T47" s="567" t="s">
        <v>260</v>
      </c>
      <c r="U47" s="626" t="s">
        <v>252</v>
      </c>
      <c r="V47" s="625">
        <v>3</v>
      </c>
      <c r="W47" s="625" t="s">
        <v>257</v>
      </c>
      <c r="X47" s="626" t="s">
        <v>254</v>
      </c>
      <c r="Y47" s="568">
        <f>INT(P47*S47*V47/1000)</f>
        <v>3000</v>
      </c>
    </row>
    <row r="48" spans="1:34" ht="24.75" customHeight="1" x14ac:dyDescent="0.15">
      <c r="A48" s="424"/>
      <c r="B48" s="697"/>
      <c r="C48" s="709"/>
      <c r="D48" s="710"/>
      <c r="E48" s="716"/>
      <c r="F48" s="717"/>
      <c r="G48" s="718"/>
      <c r="H48" s="565"/>
      <c r="I48" s="719"/>
      <c r="J48" s="719"/>
      <c r="K48" s="617"/>
      <c r="L48" s="565" t="s">
        <v>261</v>
      </c>
      <c r="M48" s="600"/>
      <c r="N48" s="600"/>
      <c r="O48" s="566"/>
      <c r="P48" s="830">
        <v>20000</v>
      </c>
      <c r="Q48" s="830"/>
      <c r="R48" s="567" t="s">
        <v>252</v>
      </c>
      <c r="S48" s="566">
        <v>30</v>
      </c>
      <c r="T48" s="567" t="s">
        <v>260</v>
      </c>
      <c r="U48" s="567" t="s">
        <v>252</v>
      </c>
      <c r="V48" s="566">
        <v>5</v>
      </c>
      <c r="W48" s="566" t="s">
        <v>257</v>
      </c>
      <c r="X48" s="567" t="s">
        <v>254</v>
      </c>
      <c r="Y48" s="568">
        <f>INT(P48*S48*V48/1000)</f>
        <v>3000</v>
      </c>
    </row>
    <row r="49" spans="1:25" ht="24.75" customHeight="1" x14ac:dyDescent="0.15">
      <c r="A49" s="424"/>
      <c r="B49" s="697"/>
      <c r="C49" s="709"/>
      <c r="D49" s="710"/>
      <c r="E49" s="716"/>
      <c r="F49" s="717"/>
      <c r="G49" s="718"/>
      <c r="H49" s="565"/>
      <c r="I49" s="719"/>
      <c r="J49" s="719"/>
      <c r="K49" s="617"/>
      <c r="L49" s="565" t="s">
        <v>262</v>
      </c>
      <c r="M49" s="600"/>
      <c r="N49" s="600"/>
      <c r="O49" s="566"/>
      <c r="P49" s="830">
        <v>3000000</v>
      </c>
      <c r="Q49" s="830"/>
      <c r="R49" s="567" t="s">
        <v>252</v>
      </c>
      <c r="S49" s="566">
        <v>1</v>
      </c>
      <c r="T49" s="567" t="s">
        <v>224</v>
      </c>
      <c r="U49" s="567" t="s">
        <v>252</v>
      </c>
      <c r="V49" s="566">
        <v>1</v>
      </c>
      <c r="W49" s="566" t="s">
        <v>257</v>
      </c>
      <c r="X49" s="567" t="s">
        <v>254</v>
      </c>
      <c r="Y49" s="568">
        <f>INT(P49*S49*V49/1000)</f>
        <v>3000</v>
      </c>
    </row>
    <row r="50" spans="1:25" ht="24.75" customHeight="1" x14ac:dyDescent="0.15">
      <c r="A50" s="424"/>
      <c r="B50" s="697"/>
      <c r="C50" s="709"/>
      <c r="D50" s="720"/>
      <c r="E50" s="721"/>
      <c r="F50" s="717"/>
      <c r="G50" s="722"/>
      <c r="H50" s="600"/>
      <c r="I50" s="723"/>
      <c r="J50" s="719"/>
      <c r="K50" s="630"/>
      <c r="L50" s="600"/>
      <c r="M50" s="600"/>
      <c r="N50" s="600"/>
      <c r="O50" s="566"/>
      <c r="P50" s="622"/>
      <c r="Q50" s="622"/>
      <c r="R50" s="567"/>
      <c r="S50" s="566"/>
      <c r="T50" s="567"/>
      <c r="U50" s="567"/>
      <c r="V50" s="566"/>
      <c r="W50" s="566"/>
      <c r="X50" s="567"/>
      <c r="Y50" s="631"/>
    </row>
    <row r="51" spans="1:25" ht="24.75" customHeight="1" x14ac:dyDescent="0.15">
      <c r="A51" s="724"/>
      <c r="B51" s="725"/>
      <c r="C51" s="726"/>
      <c r="D51" s="727"/>
      <c r="E51" s="728" t="s">
        <v>222</v>
      </c>
      <c r="F51" s="712" t="s">
        <v>263</v>
      </c>
      <c r="G51" s="713" t="s">
        <v>264</v>
      </c>
      <c r="H51" s="729"/>
      <c r="I51" s="730">
        <v>10000</v>
      </c>
      <c r="J51" s="731">
        <v>0</v>
      </c>
      <c r="K51" s="640">
        <f>I51-J51</f>
        <v>10000</v>
      </c>
      <c r="L51" s="732"/>
      <c r="M51" s="642"/>
      <c r="N51" s="642"/>
      <c r="O51" s="642"/>
      <c r="P51" s="642"/>
      <c r="Q51" s="642"/>
      <c r="R51" s="642"/>
      <c r="S51" s="642"/>
      <c r="T51" s="642"/>
      <c r="U51" s="642"/>
      <c r="V51" s="642"/>
      <c r="W51" s="643"/>
      <c r="X51" s="642"/>
      <c r="Y51" s="644">
        <f>SUM(Y52:Y53)</f>
        <v>10000</v>
      </c>
    </row>
    <row r="52" spans="1:25" ht="24.75" customHeight="1" x14ac:dyDescent="0.15">
      <c r="A52" s="724"/>
      <c r="B52" s="725"/>
      <c r="C52" s="726"/>
      <c r="D52" s="727"/>
      <c r="E52" s="733"/>
      <c r="F52" s="734"/>
      <c r="G52" s="718"/>
      <c r="H52" s="735"/>
      <c r="I52" s="736"/>
      <c r="J52" s="648"/>
      <c r="K52" s="649"/>
      <c r="L52" s="650" t="s">
        <v>265</v>
      </c>
      <c r="M52" s="651"/>
      <c r="N52" s="651"/>
      <c r="O52" s="651"/>
      <c r="P52" s="827">
        <v>50000</v>
      </c>
      <c r="Q52" s="827"/>
      <c r="R52" s="652" t="s">
        <v>252</v>
      </c>
      <c r="S52" s="651">
        <v>4</v>
      </c>
      <c r="T52" s="652" t="s">
        <v>260</v>
      </c>
      <c r="U52" s="652" t="s">
        <v>252</v>
      </c>
      <c r="V52" s="651">
        <v>10</v>
      </c>
      <c r="W52" s="651" t="s">
        <v>257</v>
      </c>
      <c r="X52" s="652" t="s">
        <v>254</v>
      </c>
      <c r="Y52" s="653">
        <f>INT(P52*S52*V52/1000)</f>
        <v>2000</v>
      </c>
    </row>
    <row r="53" spans="1:25" ht="24.75" customHeight="1" x14ac:dyDescent="0.15">
      <c r="A53" s="724"/>
      <c r="B53" s="725"/>
      <c r="C53" s="726"/>
      <c r="D53" s="727"/>
      <c r="E53" s="733"/>
      <c r="F53" s="734"/>
      <c r="G53" s="718"/>
      <c r="H53" s="737"/>
      <c r="I53" s="738"/>
      <c r="J53" s="658"/>
      <c r="K53" s="659"/>
      <c r="L53" s="650" t="s">
        <v>273</v>
      </c>
      <c r="M53" s="566"/>
      <c r="N53" s="566"/>
      <c r="O53" s="566"/>
      <c r="P53" s="828">
        <v>4000000</v>
      </c>
      <c r="Q53" s="828"/>
      <c r="R53" s="652" t="s">
        <v>252</v>
      </c>
      <c r="S53" s="651">
        <v>2</v>
      </c>
      <c r="T53" s="652" t="s">
        <v>260</v>
      </c>
      <c r="U53" s="652" t="s">
        <v>252</v>
      </c>
      <c r="V53" s="651">
        <v>1</v>
      </c>
      <c r="W53" s="651" t="s">
        <v>257</v>
      </c>
      <c r="X53" s="652" t="s">
        <v>254</v>
      </c>
      <c r="Y53" s="653">
        <f>INT(P53*S53*V53/1000)</f>
        <v>8000</v>
      </c>
    </row>
    <row r="54" spans="1:25" ht="24.75" customHeight="1" x14ac:dyDescent="0.15">
      <c r="A54" s="724"/>
      <c r="B54" s="725"/>
      <c r="C54" s="739"/>
      <c r="D54" s="727"/>
      <c r="E54" s="734"/>
      <c r="F54" s="734"/>
      <c r="G54" s="740"/>
      <c r="H54" s="741"/>
      <c r="I54" s="742"/>
      <c r="J54" s="658"/>
      <c r="K54" s="659"/>
      <c r="L54" s="650"/>
      <c r="M54" s="566"/>
      <c r="N54" s="566"/>
      <c r="O54" s="566"/>
      <c r="P54" s="660"/>
      <c r="Q54" s="660"/>
      <c r="R54" s="652"/>
      <c r="S54" s="651"/>
      <c r="T54" s="652"/>
      <c r="U54" s="652"/>
      <c r="V54" s="651"/>
      <c r="W54" s="651"/>
      <c r="X54" s="652"/>
      <c r="Y54" s="661"/>
    </row>
    <row r="55" spans="1:25" ht="24.75" customHeight="1" x14ac:dyDescent="0.15">
      <c r="A55" s="743"/>
      <c r="B55" s="744"/>
      <c r="C55" s="745"/>
      <c r="D55" s="746"/>
      <c r="E55" s="747" t="s">
        <v>222</v>
      </c>
      <c r="F55" s="748">
        <v>207</v>
      </c>
      <c r="G55" s="749" t="s">
        <v>266</v>
      </c>
      <c r="H55" s="750"/>
      <c r="I55" s="670">
        <f>Y55</f>
        <v>5000</v>
      </c>
      <c r="J55" s="671">
        <v>0</v>
      </c>
      <c r="K55" s="672">
        <f>I55-J55</f>
        <v>5000</v>
      </c>
      <c r="L55" s="673" t="s">
        <v>267</v>
      </c>
      <c r="M55" s="674"/>
      <c r="N55" s="674"/>
      <c r="O55" s="674"/>
      <c r="P55" s="674"/>
      <c r="Q55" s="674"/>
      <c r="R55" s="674"/>
      <c r="S55" s="674"/>
      <c r="T55" s="674"/>
      <c r="U55" s="674"/>
      <c r="V55" s="674"/>
      <c r="W55" s="675"/>
      <c r="X55" s="674"/>
      <c r="Y55" s="676">
        <f>SUM(Y56:Y57)</f>
        <v>5000</v>
      </c>
    </row>
    <row r="56" spans="1:25" ht="24.75" customHeight="1" x14ac:dyDescent="0.15">
      <c r="A56" s="743"/>
      <c r="B56" s="744"/>
      <c r="C56" s="745"/>
      <c r="D56" s="746"/>
      <c r="E56" s="751"/>
      <c r="F56" s="751"/>
      <c r="G56" s="752"/>
      <c r="H56" s="753"/>
      <c r="I56" s="680"/>
      <c r="J56" s="681"/>
      <c r="K56" s="682"/>
      <c r="L56" s="565" t="s">
        <v>274</v>
      </c>
      <c r="M56" s="566"/>
      <c r="N56" s="566"/>
      <c r="O56" s="566"/>
      <c r="P56" s="829">
        <v>1000000</v>
      </c>
      <c r="Q56" s="829"/>
      <c r="R56" s="567" t="s">
        <v>141</v>
      </c>
      <c r="S56" s="566">
        <v>1</v>
      </c>
      <c r="T56" s="567" t="s">
        <v>143</v>
      </c>
      <c r="U56" s="567" t="s">
        <v>141</v>
      </c>
      <c r="V56" s="566">
        <v>5</v>
      </c>
      <c r="W56" s="566" t="s">
        <v>275</v>
      </c>
      <c r="X56" s="567" t="s">
        <v>28</v>
      </c>
      <c r="Y56" s="568">
        <f>INT(P56*S56*V56/1000)</f>
        <v>5000</v>
      </c>
    </row>
    <row r="57" spans="1:25" ht="24.75" customHeight="1" x14ac:dyDescent="0.15">
      <c r="A57" s="743"/>
      <c r="B57" s="744"/>
      <c r="C57" s="745"/>
      <c r="D57" s="746"/>
      <c r="E57" s="751"/>
      <c r="F57" s="751"/>
      <c r="G57" s="752"/>
      <c r="H57" s="754"/>
      <c r="I57" s="684"/>
      <c r="J57" s="681"/>
      <c r="K57" s="682"/>
      <c r="L57" s="755"/>
      <c r="M57" s="756"/>
      <c r="N57" s="756"/>
      <c r="O57" s="756"/>
      <c r="P57" s="757"/>
      <c r="Q57" s="757"/>
      <c r="R57" s="758"/>
      <c r="S57" s="759"/>
      <c r="T57" s="759"/>
      <c r="U57" s="758"/>
      <c r="V57" s="760"/>
      <c r="W57" s="760"/>
      <c r="X57" s="756"/>
      <c r="Y57" s="761"/>
    </row>
    <row r="58" spans="1:25" ht="24.75" customHeight="1" x14ac:dyDescent="0.15">
      <c r="H58" s="418"/>
    </row>
    <row r="59" spans="1:25" ht="24.75" customHeight="1" x14ac:dyDescent="0.15">
      <c r="H59" s="418"/>
    </row>
    <row r="60" spans="1:25" ht="24.75" customHeight="1" x14ac:dyDescent="0.15">
      <c r="H60" s="418"/>
    </row>
    <row r="61" spans="1:25" ht="24.75" customHeight="1" x14ac:dyDescent="0.15">
      <c r="H61" s="418"/>
    </row>
    <row r="62" spans="1:25" ht="24.75" customHeight="1" x14ac:dyDescent="0.15">
      <c r="H62" s="418"/>
    </row>
    <row r="63" spans="1:25" ht="24.75" customHeight="1" x14ac:dyDescent="0.15">
      <c r="H63" s="418"/>
    </row>
    <row r="64" spans="1:25" ht="24.75" customHeight="1" x14ac:dyDescent="0.15">
      <c r="H64" s="418"/>
    </row>
    <row r="65" spans="8:8" ht="24.75" customHeight="1" x14ac:dyDescent="0.15">
      <c r="H65" s="418"/>
    </row>
    <row r="66" spans="8:8" ht="24.75" customHeight="1" x14ac:dyDescent="0.15">
      <c r="H66" s="418"/>
    </row>
    <row r="67" spans="8:8" ht="24.75" customHeight="1" x14ac:dyDescent="0.15">
      <c r="H67" s="418"/>
    </row>
    <row r="68" spans="8:8" ht="24.75" customHeight="1" x14ac:dyDescent="0.15">
      <c r="H68" s="418"/>
    </row>
    <row r="69" spans="8:8" ht="24.75" customHeight="1" x14ac:dyDescent="0.15">
      <c r="H69" s="418"/>
    </row>
    <row r="70" spans="8:8" ht="24.75" customHeight="1" x14ac:dyDescent="0.15">
      <c r="H70" s="418"/>
    </row>
    <row r="71" spans="8:8" ht="24.75" customHeight="1" x14ac:dyDescent="0.15">
      <c r="H71" s="418"/>
    </row>
    <row r="72" spans="8:8" ht="24.75" customHeight="1" x14ac:dyDescent="0.15">
      <c r="H72" s="418"/>
    </row>
    <row r="73" spans="8:8" ht="24.75" customHeight="1" x14ac:dyDescent="0.15">
      <c r="H73" s="418"/>
    </row>
    <row r="74" spans="8:8" ht="24.75" customHeight="1" x14ac:dyDescent="0.15">
      <c r="H74" s="418"/>
    </row>
    <row r="75" spans="8:8" ht="24.75" customHeight="1" x14ac:dyDescent="0.15">
      <c r="H75" s="418"/>
    </row>
    <row r="76" spans="8:8" ht="24.75" customHeight="1" x14ac:dyDescent="0.15">
      <c r="H76" s="418"/>
    </row>
    <row r="77" spans="8:8" ht="24.75" customHeight="1" x14ac:dyDescent="0.15">
      <c r="H77" s="418"/>
    </row>
    <row r="78" spans="8:8" ht="13.5" x14ac:dyDescent="0.15">
      <c r="H78" s="418"/>
    </row>
    <row r="79" spans="8:8" ht="13.5" x14ac:dyDescent="0.15">
      <c r="H79" s="418"/>
    </row>
    <row r="80" spans="8:8" ht="13.5" x14ac:dyDescent="0.15">
      <c r="H80" s="418"/>
    </row>
    <row r="81" spans="8:8" ht="13.5" x14ac:dyDescent="0.15">
      <c r="H81" s="418"/>
    </row>
    <row r="82" spans="8:8" ht="13.5" x14ac:dyDescent="0.15">
      <c r="H82" s="418"/>
    </row>
    <row r="83" spans="8:8" ht="13.5" x14ac:dyDescent="0.15">
      <c r="H83" s="418"/>
    </row>
    <row r="84" spans="8:8" ht="13.5" x14ac:dyDescent="0.15">
      <c r="H84" s="418"/>
    </row>
    <row r="85" spans="8:8" ht="13.5" x14ac:dyDescent="0.15">
      <c r="H85" s="418"/>
    </row>
    <row r="86" spans="8:8" ht="13.5" x14ac:dyDescent="0.15">
      <c r="H86" s="418"/>
    </row>
    <row r="87" spans="8:8" ht="13.5" x14ac:dyDescent="0.15">
      <c r="H87" s="418"/>
    </row>
    <row r="88" spans="8:8" ht="13.5" x14ac:dyDescent="0.15">
      <c r="H88" s="418"/>
    </row>
    <row r="89" spans="8:8" ht="13.5" x14ac:dyDescent="0.15">
      <c r="H89" s="418"/>
    </row>
    <row r="90" spans="8:8" ht="13.5" x14ac:dyDescent="0.15">
      <c r="H90" s="418"/>
    </row>
    <row r="91" spans="8:8" ht="13.5" x14ac:dyDescent="0.15">
      <c r="H91" s="418"/>
    </row>
    <row r="92" spans="8:8" ht="13.5" x14ac:dyDescent="0.15">
      <c r="H92" s="418"/>
    </row>
    <row r="93" spans="8:8" ht="13.5" x14ac:dyDescent="0.15">
      <c r="H93" s="418"/>
    </row>
    <row r="94" spans="8:8" ht="13.5" x14ac:dyDescent="0.15">
      <c r="H94" s="418"/>
    </row>
    <row r="95" spans="8:8" ht="13.5" x14ac:dyDescent="0.15">
      <c r="H95" s="418"/>
    </row>
    <row r="96" spans="8:8" ht="13.5" x14ac:dyDescent="0.15">
      <c r="H96" s="418"/>
    </row>
    <row r="97" spans="8:8" ht="13.5" x14ac:dyDescent="0.15">
      <c r="H97" s="418"/>
    </row>
    <row r="98" spans="8:8" ht="13.5" x14ac:dyDescent="0.15">
      <c r="H98" s="418"/>
    </row>
    <row r="99" spans="8:8" ht="13.5" x14ac:dyDescent="0.15">
      <c r="H99" s="418"/>
    </row>
    <row r="100" spans="8:8" ht="13.5" x14ac:dyDescent="0.15">
      <c r="H100" s="418"/>
    </row>
    <row r="101" spans="8:8" ht="13.5" x14ac:dyDescent="0.15">
      <c r="H101" s="418"/>
    </row>
    <row r="102" spans="8:8" ht="13.5" x14ac:dyDescent="0.15">
      <c r="H102" s="418"/>
    </row>
    <row r="103" spans="8:8" ht="13.5" x14ac:dyDescent="0.15">
      <c r="H103" s="418"/>
    </row>
    <row r="104" spans="8:8" ht="13.5" x14ac:dyDescent="0.15">
      <c r="H104" s="418"/>
    </row>
    <row r="105" spans="8:8" ht="13.5" x14ac:dyDescent="0.15">
      <c r="H105" s="418"/>
    </row>
    <row r="106" spans="8:8" ht="13.5" x14ac:dyDescent="0.15">
      <c r="H106" s="418"/>
    </row>
    <row r="107" spans="8:8" ht="13.5" x14ac:dyDescent="0.15">
      <c r="H107" s="418"/>
    </row>
    <row r="108" spans="8:8" ht="13.5" x14ac:dyDescent="0.15">
      <c r="H108" s="418"/>
    </row>
    <row r="109" spans="8:8" ht="13.5" x14ac:dyDescent="0.15">
      <c r="H109" s="418"/>
    </row>
    <row r="110" spans="8:8" ht="13.5" x14ac:dyDescent="0.15">
      <c r="H110" s="418"/>
    </row>
    <row r="111" spans="8:8" ht="13.5" x14ac:dyDescent="0.15">
      <c r="H111" s="418"/>
    </row>
    <row r="112" spans="8:8" ht="13.5" x14ac:dyDescent="0.15">
      <c r="H112" s="418"/>
    </row>
    <row r="113" spans="8:8" ht="13.5" x14ac:dyDescent="0.15">
      <c r="H113" s="418"/>
    </row>
    <row r="114" spans="8:8" ht="13.5" x14ac:dyDescent="0.15">
      <c r="H114" s="418"/>
    </row>
    <row r="115" spans="8:8" ht="13.5" x14ac:dyDescent="0.15">
      <c r="H115" s="418"/>
    </row>
    <row r="116" spans="8:8" ht="13.5" x14ac:dyDescent="0.15">
      <c r="H116" s="418"/>
    </row>
    <row r="117" spans="8:8" ht="13.5" x14ac:dyDescent="0.15">
      <c r="H117" s="418"/>
    </row>
    <row r="118" spans="8:8" ht="13.5" x14ac:dyDescent="0.15">
      <c r="H118" s="418"/>
    </row>
    <row r="119" spans="8:8" ht="13.5" x14ac:dyDescent="0.15">
      <c r="H119" s="418"/>
    </row>
    <row r="120" spans="8:8" ht="13.5" x14ac:dyDescent="0.15">
      <c r="H120" s="418"/>
    </row>
    <row r="121" spans="8:8" ht="13.5" x14ac:dyDescent="0.15">
      <c r="H121" s="418"/>
    </row>
    <row r="122" spans="8:8" ht="13.5" x14ac:dyDescent="0.15">
      <c r="H122" s="418"/>
    </row>
    <row r="123" spans="8:8" ht="13.5" x14ac:dyDescent="0.15">
      <c r="H123" s="418"/>
    </row>
    <row r="124" spans="8:8" ht="13.5" x14ac:dyDescent="0.15">
      <c r="H124" s="418"/>
    </row>
    <row r="125" spans="8:8" ht="13.5" x14ac:dyDescent="0.15">
      <c r="H125" s="418"/>
    </row>
    <row r="126" spans="8:8" ht="13.5" x14ac:dyDescent="0.15">
      <c r="H126" s="418"/>
    </row>
    <row r="127" spans="8:8" ht="13.5" x14ac:dyDescent="0.15">
      <c r="H127" s="418"/>
    </row>
    <row r="128" spans="8:8" ht="13.5" x14ac:dyDescent="0.15">
      <c r="H128" s="418"/>
    </row>
    <row r="129" spans="8:8" ht="13.5" x14ac:dyDescent="0.15">
      <c r="H129" s="418"/>
    </row>
    <row r="130" spans="8:8" ht="13.5" x14ac:dyDescent="0.15">
      <c r="H130" s="418"/>
    </row>
    <row r="131" spans="8:8" ht="13.5" x14ac:dyDescent="0.15">
      <c r="H131" s="418"/>
    </row>
    <row r="132" spans="8:8" ht="13.5" x14ac:dyDescent="0.15">
      <c r="H132" s="418"/>
    </row>
    <row r="133" spans="8:8" ht="13.5" x14ac:dyDescent="0.15">
      <c r="H133" s="418"/>
    </row>
    <row r="134" spans="8:8" ht="13.5" x14ac:dyDescent="0.15">
      <c r="H134" s="418"/>
    </row>
    <row r="135" spans="8:8" ht="13.5" x14ac:dyDescent="0.15">
      <c r="H135" s="418"/>
    </row>
    <row r="136" spans="8:8" ht="13.5" x14ac:dyDescent="0.15">
      <c r="H136" s="418"/>
    </row>
    <row r="137" spans="8:8" ht="13.5" x14ac:dyDescent="0.15">
      <c r="H137" s="418"/>
    </row>
    <row r="138" spans="8:8" ht="13.5" x14ac:dyDescent="0.15">
      <c r="H138" s="418"/>
    </row>
    <row r="139" spans="8:8" ht="13.5" x14ac:dyDescent="0.15">
      <c r="H139" s="418"/>
    </row>
    <row r="140" spans="8:8" ht="13.5" x14ac:dyDescent="0.15">
      <c r="H140" s="418"/>
    </row>
    <row r="141" spans="8:8" ht="13.5" x14ac:dyDescent="0.15">
      <c r="H141" s="418"/>
    </row>
    <row r="142" spans="8:8" ht="13.5" x14ac:dyDescent="0.15">
      <c r="H142" s="418"/>
    </row>
    <row r="143" spans="8:8" ht="13.5" x14ac:dyDescent="0.15">
      <c r="H143" s="418"/>
    </row>
    <row r="144" spans="8:8" ht="13.5" x14ac:dyDescent="0.15">
      <c r="H144" s="418"/>
    </row>
    <row r="145" spans="8:8" ht="13.5" x14ac:dyDescent="0.15">
      <c r="H145" s="418"/>
    </row>
    <row r="146" spans="8:8" ht="13.5" x14ac:dyDescent="0.15">
      <c r="H146" s="418"/>
    </row>
    <row r="147" spans="8:8" ht="13.5" x14ac:dyDescent="0.15">
      <c r="H147" s="418"/>
    </row>
    <row r="148" spans="8:8" ht="13.5" x14ac:dyDescent="0.15">
      <c r="H148" s="418"/>
    </row>
    <row r="149" spans="8:8" ht="13.5" x14ac:dyDescent="0.15">
      <c r="H149" s="418"/>
    </row>
    <row r="150" spans="8:8" ht="13.5" x14ac:dyDescent="0.15">
      <c r="H150" s="418"/>
    </row>
    <row r="151" spans="8:8" ht="13.5" x14ac:dyDescent="0.15">
      <c r="H151" s="418"/>
    </row>
    <row r="152" spans="8:8" ht="13.5" x14ac:dyDescent="0.15">
      <c r="H152" s="418"/>
    </row>
    <row r="153" spans="8:8" ht="13.5" x14ac:dyDescent="0.15">
      <c r="H153" s="418"/>
    </row>
    <row r="154" spans="8:8" ht="13.5" x14ac:dyDescent="0.15">
      <c r="H154" s="418"/>
    </row>
    <row r="155" spans="8:8" ht="13.5" x14ac:dyDescent="0.15">
      <c r="H155" s="418"/>
    </row>
    <row r="156" spans="8:8" ht="13.5" x14ac:dyDescent="0.15">
      <c r="H156" s="418"/>
    </row>
    <row r="157" spans="8:8" ht="13.5" x14ac:dyDescent="0.15">
      <c r="H157" s="418"/>
    </row>
    <row r="158" spans="8:8" ht="13.5" x14ac:dyDescent="0.15">
      <c r="H158" s="418"/>
    </row>
    <row r="159" spans="8:8" ht="13.5" x14ac:dyDescent="0.15">
      <c r="H159" s="418"/>
    </row>
    <row r="160" spans="8:8" ht="13.5" x14ac:dyDescent="0.15">
      <c r="H160" s="418"/>
    </row>
    <row r="161" spans="8:8" ht="13.5" x14ac:dyDescent="0.15">
      <c r="H161" s="418"/>
    </row>
    <row r="162" spans="8:8" ht="13.5" x14ac:dyDescent="0.15">
      <c r="H162" s="418"/>
    </row>
    <row r="163" spans="8:8" ht="13.5" x14ac:dyDescent="0.15">
      <c r="H163" s="418"/>
    </row>
    <row r="164" spans="8:8" ht="13.5" x14ac:dyDescent="0.15">
      <c r="H164" s="418"/>
    </row>
    <row r="165" spans="8:8" ht="13.5" x14ac:dyDescent="0.15">
      <c r="H165" s="418"/>
    </row>
    <row r="166" spans="8:8" ht="13.5" x14ac:dyDescent="0.15">
      <c r="H166" s="418"/>
    </row>
    <row r="167" spans="8:8" ht="13.5" x14ac:dyDescent="0.15">
      <c r="H167" s="418"/>
    </row>
    <row r="168" spans="8:8" ht="13.5" x14ac:dyDescent="0.15">
      <c r="H168" s="418"/>
    </row>
    <row r="169" spans="8:8" ht="13.5" x14ac:dyDescent="0.15">
      <c r="H169" s="418"/>
    </row>
    <row r="170" spans="8:8" ht="13.5" x14ac:dyDescent="0.15">
      <c r="H170" s="418"/>
    </row>
    <row r="171" spans="8:8" ht="13.5" x14ac:dyDescent="0.15">
      <c r="H171" s="418"/>
    </row>
    <row r="172" spans="8:8" ht="13.5" x14ac:dyDescent="0.15">
      <c r="H172" s="418"/>
    </row>
    <row r="173" spans="8:8" ht="13.5" x14ac:dyDescent="0.15">
      <c r="H173" s="418"/>
    </row>
    <row r="174" spans="8:8" ht="13.5" x14ac:dyDescent="0.15">
      <c r="H174" s="418"/>
    </row>
    <row r="175" spans="8:8" ht="13.5" x14ac:dyDescent="0.15">
      <c r="H175" s="418"/>
    </row>
    <row r="176" spans="8:8" ht="13.5" x14ac:dyDescent="0.15">
      <c r="H176" s="418"/>
    </row>
    <row r="177" spans="8:8" ht="13.5" x14ac:dyDescent="0.15">
      <c r="H177" s="418"/>
    </row>
    <row r="178" spans="8:8" ht="13.5" x14ac:dyDescent="0.15">
      <c r="H178" s="418"/>
    </row>
    <row r="179" spans="8:8" ht="13.5" x14ac:dyDescent="0.15">
      <c r="H179" s="418"/>
    </row>
    <row r="180" spans="8:8" ht="13.5" x14ac:dyDescent="0.15">
      <c r="H180" s="418"/>
    </row>
    <row r="181" spans="8:8" ht="13.5" x14ac:dyDescent="0.15">
      <c r="H181" s="418"/>
    </row>
    <row r="182" spans="8:8" ht="13.5" x14ac:dyDescent="0.15">
      <c r="H182" s="418"/>
    </row>
    <row r="183" spans="8:8" ht="13.5" x14ac:dyDescent="0.15">
      <c r="H183" s="418"/>
    </row>
    <row r="184" spans="8:8" ht="13.5" x14ac:dyDescent="0.15">
      <c r="H184" s="418"/>
    </row>
    <row r="185" spans="8:8" ht="13.5" x14ac:dyDescent="0.15">
      <c r="H185" s="418"/>
    </row>
    <row r="186" spans="8:8" ht="13.5" x14ac:dyDescent="0.15">
      <c r="H186" s="418"/>
    </row>
    <row r="187" spans="8:8" ht="13.5" x14ac:dyDescent="0.15">
      <c r="H187" s="418"/>
    </row>
    <row r="188" spans="8:8" ht="13.5" x14ac:dyDescent="0.15">
      <c r="H188" s="418"/>
    </row>
    <row r="189" spans="8:8" ht="13.5" x14ac:dyDescent="0.15">
      <c r="H189" s="418"/>
    </row>
    <row r="190" spans="8:8" ht="13.5" x14ac:dyDescent="0.15">
      <c r="H190" s="418"/>
    </row>
    <row r="191" spans="8:8" ht="13.5" x14ac:dyDescent="0.15">
      <c r="H191" s="418"/>
    </row>
    <row r="192" spans="8:8" ht="13.5" x14ac:dyDescent="0.15">
      <c r="H192" s="418"/>
    </row>
    <row r="193" spans="8:8" ht="13.5" x14ac:dyDescent="0.15">
      <c r="H193" s="418"/>
    </row>
    <row r="194" spans="8:8" ht="13.5" x14ac:dyDescent="0.15">
      <c r="H194" s="418"/>
    </row>
    <row r="195" spans="8:8" ht="13.5" x14ac:dyDescent="0.15">
      <c r="H195" s="418"/>
    </row>
    <row r="196" spans="8:8" ht="13.5" x14ac:dyDescent="0.15">
      <c r="H196" s="418"/>
    </row>
    <row r="197" spans="8:8" ht="13.5" x14ac:dyDescent="0.15">
      <c r="H197" s="418"/>
    </row>
    <row r="198" spans="8:8" ht="13.5" x14ac:dyDescent="0.15">
      <c r="H198" s="418"/>
    </row>
    <row r="199" spans="8:8" ht="13.5" x14ac:dyDescent="0.15">
      <c r="H199" s="418"/>
    </row>
    <row r="200" spans="8:8" ht="13.5" x14ac:dyDescent="0.15">
      <c r="H200" s="418"/>
    </row>
    <row r="201" spans="8:8" ht="13.5" x14ac:dyDescent="0.15">
      <c r="H201" s="418"/>
    </row>
    <row r="202" spans="8:8" ht="13.5" x14ac:dyDescent="0.15">
      <c r="H202" s="418"/>
    </row>
    <row r="203" spans="8:8" ht="13.5" x14ac:dyDescent="0.15">
      <c r="H203" s="418"/>
    </row>
    <row r="204" spans="8:8" ht="13.5" x14ac:dyDescent="0.15">
      <c r="H204" s="418"/>
    </row>
    <row r="205" spans="8:8" ht="13.5" x14ac:dyDescent="0.15">
      <c r="H205" s="418"/>
    </row>
    <row r="206" spans="8:8" ht="13.5" x14ac:dyDescent="0.15">
      <c r="H206" s="418"/>
    </row>
    <row r="207" spans="8:8" ht="13.5" x14ac:dyDescent="0.15">
      <c r="H207" s="418"/>
    </row>
    <row r="208" spans="8:8" ht="13.5" x14ac:dyDescent="0.15">
      <c r="H208" s="418"/>
    </row>
    <row r="209" spans="8:8" ht="13.5" x14ac:dyDescent="0.15">
      <c r="H209" s="418"/>
    </row>
    <row r="210" spans="8:8" ht="13.5" x14ac:dyDescent="0.15">
      <c r="H210" s="418"/>
    </row>
    <row r="211" spans="8:8" ht="13.5" x14ac:dyDescent="0.15">
      <c r="H211" s="418"/>
    </row>
    <row r="212" spans="8:8" ht="13.5" x14ac:dyDescent="0.15">
      <c r="H212" s="418"/>
    </row>
    <row r="213" spans="8:8" ht="13.5" x14ac:dyDescent="0.15">
      <c r="H213" s="418"/>
    </row>
    <row r="214" spans="8:8" ht="13.5" x14ac:dyDescent="0.15">
      <c r="H214" s="418"/>
    </row>
    <row r="215" spans="8:8" ht="13.5" x14ac:dyDescent="0.15">
      <c r="H215" s="418"/>
    </row>
    <row r="216" spans="8:8" ht="13.5" x14ac:dyDescent="0.15">
      <c r="H216" s="418"/>
    </row>
    <row r="217" spans="8:8" ht="13.5" x14ac:dyDescent="0.15">
      <c r="H217" s="418"/>
    </row>
    <row r="218" spans="8:8" ht="13.5" x14ac:dyDescent="0.15">
      <c r="H218" s="418"/>
    </row>
    <row r="219" spans="8:8" ht="13.5" x14ac:dyDescent="0.15">
      <c r="H219" s="418"/>
    </row>
    <row r="220" spans="8:8" ht="13.5" x14ac:dyDescent="0.15">
      <c r="H220" s="418"/>
    </row>
    <row r="221" spans="8:8" ht="13.5" x14ac:dyDescent="0.15">
      <c r="H221" s="418"/>
    </row>
    <row r="222" spans="8:8" ht="13.5" x14ac:dyDescent="0.15">
      <c r="H222" s="418"/>
    </row>
    <row r="223" spans="8:8" ht="13.5" x14ac:dyDescent="0.15">
      <c r="H223" s="418"/>
    </row>
    <row r="224" spans="8:8" ht="13.5" x14ac:dyDescent="0.15">
      <c r="H224" s="418"/>
    </row>
    <row r="225" spans="8:8" ht="13.5" x14ac:dyDescent="0.15">
      <c r="H225" s="418"/>
    </row>
    <row r="226" spans="8:8" ht="13.5" x14ac:dyDescent="0.15">
      <c r="H226" s="418"/>
    </row>
    <row r="227" spans="8:8" ht="13.5" x14ac:dyDescent="0.15">
      <c r="H227" s="418"/>
    </row>
    <row r="228" spans="8:8" ht="13.5" x14ac:dyDescent="0.15">
      <c r="H228" s="418"/>
    </row>
    <row r="229" spans="8:8" ht="13.5" x14ac:dyDescent="0.15">
      <c r="H229" s="418"/>
    </row>
    <row r="230" spans="8:8" ht="13.5" x14ac:dyDescent="0.15">
      <c r="H230" s="418"/>
    </row>
    <row r="231" spans="8:8" ht="13.5" x14ac:dyDescent="0.15">
      <c r="H231" s="418"/>
    </row>
    <row r="232" spans="8:8" ht="13.5" x14ac:dyDescent="0.15">
      <c r="H232" s="418"/>
    </row>
    <row r="233" spans="8:8" ht="13.5" x14ac:dyDescent="0.15">
      <c r="H233" s="418"/>
    </row>
    <row r="234" spans="8:8" ht="13.5" x14ac:dyDescent="0.15">
      <c r="H234" s="418"/>
    </row>
    <row r="235" spans="8:8" ht="13.5" x14ac:dyDescent="0.15">
      <c r="H235" s="418"/>
    </row>
    <row r="236" spans="8:8" ht="13.5" x14ac:dyDescent="0.15">
      <c r="H236" s="418"/>
    </row>
    <row r="237" spans="8:8" ht="13.5" x14ac:dyDescent="0.15">
      <c r="H237" s="418"/>
    </row>
    <row r="238" spans="8:8" ht="13.5" x14ac:dyDescent="0.15">
      <c r="H238" s="418"/>
    </row>
    <row r="239" spans="8:8" ht="13.5" x14ac:dyDescent="0.15">
      <c r="H239" s="418"/>
    </row>
    <row r="240" spans="8:8" ht="13.5" x14ac:dyDescent="0.15">
      <c r="H240" s="418"/>
    </row>
    <row r="241" spans="8:8" ht="13.5" x14ac:dyDescent="0.15">
      <c r="H241" s="418"/>
    </row>
    <row r="242" spans="8:8" ht="13.5" x14ac:dyDescent="0.15">
      <c r="H242" s="418"/>
    </row>
    <row r="243" spans="8:8" ht="13.5" x14ac:dyDescent="0.15">
      <c r="H243" s="418"/>
    </row>
    <row r="244" spans="8:8" ht="13.5" x14ac:dyDescent="0.15">
      <c r="H244" s="418"/>
    </row>
    <row r="245" spans="8:8" ht="13.5" x14ac:dyDescent="0.15">
      <c r="H245" s="418"/>
    </row>
    <row r="246" spans="8:8" ht="13.5" x14ac:dyDescent="0.15">
      <c r="H246" s="418"/>
    </row>
    <row r="247" spans="8:8" ht="13.5" x14ac:dyDescent="0.15">
      <c r="H247" s="418"/>
    </row>
    <row r="248" spans="8:8" ht="13.5" x14ac:dyDescent="0.15">
      <c r="H248" s="418"/>
    </row>
    <row r="249" spans="8:8" ht="13.5" x14ac:dyDescent="0.15">
      <c r="H249" s="418"/>
    </row>
    <row r="250" spans="8:8" ht="13.5" x14ac:dyDescent="0.15">
      <c r="H250" s="418"/>
    </row>
    <row r="251" spans="8:8" ht="13.5" x14ac:dyDescent="0.15">
      <c r="H251" s="418"/>
    </row>
    <row r="252" spans="8:8" ht="13.5" x14ac:dyDescent="0.15">
      <c r="H252" s="418"/>
    </row>
    <row r="253" spans="8:8" ht="13.5" x14ac:dyDescent="0.15">
      <c r="H253" s="418"/>
    </row>
    <row r="254" spans="8:8" ht="13.5" x14ac:dyDescent="0.15">
      <c r="H254" s="418"/>
    </row>
    <row r="255" spans="8:8" ht="13.5" x14ac:dyDescent="0.15">
      <c r="H255" s="418"/>
    </row>
    <row r="256" spans="8:8" ht="13.5" x14ac:dyDescent="0.15">
      <c r="H256" s="418"/>
    </row>
    <row r="257" spans="8:8" ht="13.5" x14ac:dyDescent="0.15">
      <c r="H257" s="418"/>
    </row>
    <row r="258" spans="8:8" ht="13.5" x14ac:dyDescent="0.15">
      <c r="H258" s="418"/>
    </row>
    <row r="259" spans="8:8" ht="13.5" x14ac:dyDescent="0.15">
      <c r="H259" s="418"/>
    </row>
    <row r="260" spans="8:8" ht="13.5" x14ac:dyDescent="0.15">
      <c r="H260" s="418"/>
    </row>
    <row r="261" spans="8:8" ht="13.5" x14ac:dyDescent="0.15">
      <c r="H261" s="418"/>
    </row>
    <row r="262" spans="8:8" ht="13.5" x14ac:dyDescent="0.15">
      <c r="H262" s="418"/>
    </row>
    <row r="263" spans="8:8" ht="13.5" x14ac:dyDescent="0.15">
      <c r="H263" s="418"/>
    </row>
    <row r="264" spans="8:8" ht="13.5" x14ac:dyDescent="0.15">
      <c r="H264" s="418"/>
    </row>
    <row r="265" spans="8:8" ht="13.5" x14ac:dyDescent="0.15">
      <c r="H265" s="418"/>
    </row>
    <row r="266" spans="8:8" ht="13.5" x14ac:dyDescent="0.15">
      <c r="H266" s="418"/>
    </row>
    <row r="267" spans="8:8" ht="13.5" x14ac:dyDescent="0.15">
      <c r="H267" s="418"/>
    </row>
    <row r="268" spans="8:8" ht="13.5" x14ac:dyDescent="0.15">
      <c r="H268" s="418"/>
    </row>
    <row r="269" spans="8:8" ht="13.5" x14ac:dyDescent="0.15">
      <c r="H269" s="418"/>
    </row>
    <row r="270" spans="8:8" ht="13.5" x14ac:dyDescent="0.15">
      <c r="H270" s="418"/>
    </row>
    <row r="271" spans="8:8" ht="13.5" x14ac:dyDescent="0.15">
      <c r="H271" s="418"/>
    </row>
    <row r="272" spans="8:8" ht="13.5" x14ac:dyDescent="0.15">
      <c r="H272" s="418"/>
    </row>
    <row r="273" spans="8:8" ht="13.5" x14ac:dyDescent="0.15">
      <c r="H273" s="418"/>
    </row>
    <row r="274" spans="8:8" ht="13.5" x14ac:dyDescent="0.15">
      <c r="H274" s="418"/>
    </row>
  </sheetData>
  <mergeCells count="27">
    <mergeCell ref="A1:Y1"/>
    <mergeCell ref="A4:G4"/>
    <mergeCell ref="J4:Y4"/>
    <mergeCell ref="L5:Y5"/>
    <mergeCell ref="P13:Q13"/>
    <mergeCell ref="P36:Q36"/>
    <mergeCell ref="P37:Q37"/>
    <mergeCell ref="P29:Q29"/>
    <mergeCell ref="P30:Q30"/>
    <mergeCell ref="P25:Q25"/>
    <mergeCell ref="P26:Q26"/>
    <mergeCell ref="P28:Q28"/>
    <mergeCell ref="S16:T16"/>
    <mergeCell ref="S18:T18"/>
    <mergeCell ref="S19:T19"/>
    <mergeCell ref="S21:T21"/>
    <mergeCell ref="P33:Q33"/>
    <mergeCell ref="S20:T20"/>
    <mergeCell ref="S22:T22"/>
    <mergeCell ref="P52:Q52"/>
    <mergeCell ref="P53:Q53"/>
    <mergeCell ref="P56:Q56"/>
    <mergeCell ref="P44:Q44"/>
    <mergeCell ref="P45:Q45"/>
    <mergeCell ref="P47:Q47"/>
    <mergeCell ref="P48:Q48"/>
    <mergeCell ref="P49:Q49"/>
  </mergeCells>
  <phoneticPr fontId="12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43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  <pageSetUpPr fitToPage="1"/>
  </sheetPr>
  <dimension ref="A1:P177"/>
  <sheetViews>
    <sheetView zoomScale="85" zoomScaleNormal="85" workbookViewId="0">
      <selection activeCell="K16" sqref="K16"/>
    </sheetView>
  </sheetViews>
  <sheetFormatPr defaultRowHeight="13.5" x14ac:dyDescent="0.15"/>
  <cols>
    <col min="1" max="2" width="15.33203125" customWidth="1"/>
    <col min="3" max="3" width="15.33203125" style="2" customWidth="1"/>
    <col min="4" max="4" width="15.33203125" customWidth="1"/>
    <col min="5" max="5" width="15.33203125" style="2" customWidth="1"/>
    <col min="6" max="8" width="15.33203125" customWidth="1"/>
    <col min="9" max="9" width="9" bestFit="1" customWidth="1"/>
  </cols>
  <sheetData>
    <row r="1" spans="1:8" ht="27" customHeight="1" x14ac:dyDescent="0.15">
      <c r="A1" s="846" t="s">
        <v>162</v>
      </c>
      <c r="B1" s="846"/>
      <c r="C1" s="846"/>
      <c r="D1" s="328"/>
      <c r="E1" s="329"/>
      <c r="F1" s="328"/>
      <c r="G1" s="328"/>
      <c r="H1" s="328"/>
    </row>
    <row r="2" spans="1:8" x14ac:dyDescent="0.15">
      <c r="A2" s="328"/>
      <c r="B2" s="328"/>
      <c r="C2" s="329"/>
      <c r="D2" s="328"/>
      <c r="E2" s="329"/>
      <c r="F2" s="328"/>
      <c r="G2" s="328"/>
      <c r="H2" s="328"/>
    </row>
    <row r="3" spans="1:8" ht="14.25" thickBot="1" x14ac:dyDescent="0.2">
      <c r="A3" s="328"/>
      <c r="B3" s="328"/>
      <c r="C3" s="329"/>
      <c r="D3" s="328"/>
      <c r="E3" s="329"/>
      <c r="F3" s="328"/>
      <c r="G3" s="328"/>
      <c r="H3" s="330" t="s">
        <v>163</v>
      </c>
    </row>
    <row r="4" spans="1:8" ht="44.25" customHeight="1" x14ac:dyDescent="0.15">
      <c r="A4" s="847" t="s">
        <v>0</v>
      </c>
      <c r="B4" s="849" t="s">
        <v>157</v>
      </c>
      <c r="C4" s="850"/>
      <c r="D4" s="849" t="s">
        <v>158</v>
      </c>
      <c r="E4" s="843"/>
      <c r="F4" s="842" t="s">
        <v>171</v>
      </c>
      <c r="G4" s="843"/>
      <c r="H4" s="844" t="s">
        <v>1</v>
      </c>
    </row>
    <row r="5" spans="1:8" ht="44.25" customHeight="1" thickBot="1" x14ac:dyDescent="0.2">
      <c r="A5" s="848"/>
      <c r="B5" s="331" t="s">
        <v>2</v>
      </c>
      <c r="C5" s="332" t="s">
        <v>159</v>
      </c>
      <c r="D5" s="331" t="s">
        <v>2</v>
      </c>
      <c r="E5" s="333" t="s">
        <v>159</v>
      </c>
      <c r="F5" s="334" t="s">
        <v>3</v>
      </c>
      <c r="G5" s="335" t="s">
        <v>164</v>
      </c>
      <c r="H5" s="845"/>
    </row>
    <row r="6" spans="1:8" ht="44.25" customHeight="1" thickTop="1" x14ac:dyDescent="0.15">
      <c r="A6" s="336" t="s">
        <v>165</v>
      </c>
      <c r="B6" s="337">
        <f>D6+F6</f>
        <v>10914699</v>
      </c>
      <c r="C6" s="338">
        <f>SUM(C7:C11)</f>
        <v>100</v>
      </c>
      <c r="D6" s="337">
        <f>SUM(D7:D11)</f>
        <v>10896699</v>
      </c>
      <c r="E6" s="339">
        <f>SUM(E7:E11)</f>
        <v>100</v>
      </c>
      <c r="F6" s="357">
        <f>SUM(F7:F11)</f>
        <v>18000</v>
      </c>
      <c r="G6" s="340">
        <f t="shared" ref="G6" si="0">ROUNDDOWN(B6/D6*100-100,2)</f>
        <v>0.16</v>
      </c>
      <c r="H6" s="341"/>
    </row>
    <row r="7" spans="1:8" ht="45" customHeight="1" x14ac:dyDescent="0.15">
      <c r="A7" s="342" t="s">
        <v>166</v>
      </c>
      <c r="B7" s="343">
        <f t="shared" ref="B7:B11" si="1">D7+F7</f>
        <v>3293342</v>
      </c>
      <c r="C7" s="344">
        <f>B7/$B$6*100</f>
        <v>30.173456913470542</v>
      </c>
      <c r="D7" s="343">
        <v>3275342</v>
      </c>
      <c r="E7" s="345">
        <v>30.058112094314065</v>
      </c>
      <c r="F7" s="358">
        <v>18000</v>
      </c>
      <c r="G7" s="345"/>
      <c r="H7" s="361" t="s">
        <v>214</v>
      </c>
    </row>
    <row r="8" spans="1:8" ht="45" customHeight="1" x14ac:dyDescent="0.15">
      <c r="A8" s="346" t="s">
        <v>167</v>
      </c>
      <c r="B8" s="347">
        <f t="shared" si="1"/>
        <v>222844</v>
      </c>
      <c r="C8" s="348">
        <f>B8/$B$6*100</f>
        <v>2.041687086377737</v>
      </c>
      <c r="D8" s="347">
        <v>222844</v>
      </c>
      <c r="E8" s="349">
        <v>2.0450597011076472</v>
      </c>
      <c r="F8" s="359"/>
      <c r="G8" s="349"/>
      <c r="H8" s="350"/>
    </row>
    <row r="9" spans="1:8" ht="45" customHeight="1" x14ac:dyDescent="0.15">
      <c r="A9" s="346" t="s">
        <v>168</v>
      </c>
      <c r="B9" s="347">
        <f t="shared" si="1"/>
        <v>6460000</v>
      </c>
      <c r="C9" s="348">
        <f>B9/$B$6*100</f>
        <v>59.186240500081588</v>
      </c>
      <c r="D9" s="347">
        <v>6460000</v>
      </c>
      <c r="E9" s="349">
        <v>59.284008854424627</v>
      </c>
      <c r="F9" s="359"/>
      <c r="G9" s="349"/>
      <c r="H9" s="350"/>
    </row>
    <row r="10" spans="1:8" ht="45" customHeight="1" x14ac:dyDescent="0.15">
      <c r="A10" s="346" t="s">
        <v>169</v>
      </c>
      <c r="B10" s="347">
        <f t="shared" si="1"/>
        <v>368943</v>
      </c>
      <c r="C10" s="348">
        <f>B10/$B$6*100</f>
        <v>3.3802398032231582</v>
      </c>
      <c r="D10" s="347">
        <v>368943</v>
      </c>
      <c r="E10" s="349">
        <v>3.3858235416064995</v>
      </c>
      <c r="F10" s="359"/>
      <c r="G10" s="349"/>
      <c r="H10" s="351"/>
    </row>
    <row r="11" spans="1:8" ht="45" customHeight="1" thickBot="1" x14ac:dyDescent="0.2">
      <c r="A11" s="352" t="s">
        <v>170</v>
      </c>
      <c r="B11" s="353">
        <f t="shared" si="1"/>
        <v>569570</v>
      </c>
      <c r="C11" s="354">
        <f>B11/$B$6*100</f>
        <v>5.2183756968469766</v>
      </c>
      <c r="D11" s="353">
        <v>569570</v>
      </c>
      <c r="E11" s="355">
        <v>5.2269958085471568</v>
      </c>
      <c r="F11" s="360"/>
      <c r="G11" s="355"/>
      <c r="H11" s="356"/>
    </row>
    <row r="12" spans="1:8" ht="24.95" customHeight="1" x14ac:dyDescent="0.15">
      <c r="E12" s="138"/>
    </row>
    <row r="14" spans="1:8" ht="24.95" customHeight="1" x14ac:dyDescent="0.15"/>
    <row r="15" spans="1:8" ht="24.95" customHeight="1" x14ac:dyDescent="0.15"/>
    <row r="16" spans="1:8" ht="24.95" customHeight="1" x14ac:dyDescent="0.15"/>
    <row r="88" spans="9:12" x14ac:dyDescent="0.15">
      <c r="I88" s="8"/>
      <c r="J88" s="8"/>
      <c r="K88" s="8"/>
      <c r="L88" s="8"/>
    </row>
    <row r="89" spans="9:12" x14ac:dyDescent="0.15">
      <c r="I89" s="8"/>
      <c r="J89" s="8"/>
      <c r="K89" s="8"/>
      <c r="L89" s="8"/>
    </row>
    <row r="177" spans="9:16" x14ac:dyDescent="0.15">
      <c r="I177" s="7"/>
      <c r="J177" s="7"/>
      <c r="K177" s="7">
        <v>78</v>
      </c>
      <c r="L177" s="7"/>
      <c r="M177" s="7"/>
      <c r="N177" s="7"/>
      <c r="P177">
        <v>4960</v>
      </c>
    </row>
  </sheetData>
  <mergeCells count="6">
    <mergeCell ref="F4:G4"/>
    <mergeCell ref="H4:H5"/>
    <mergeCell ref="A1:C1"/>
    <mergeCell ref="A4:A5"/>
    <mergeCell ref="B4:C4"/>
    <mergeCell ref="D4:E4"/>
  </mergeCells>
  <phoneticPr fontId="12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  <pageSetUpPr fitToPage="1"/>
  </sheetPr>
  <dimension ref="A1:L232"/>
  <sheetViews>
    <sheetView zoomScaleNormal="100" workbookViewId="0">
      <selection activeCell="K16" sqref="K16"/>
    </sheetView>
  </sheetViews>
  <sheetFormatPr defaultRowHeight="13.5" x14ac:dyDescent="0.15"/>
  <cols>
    <col min="1" max="1" width="16.77734375" customWidth="1"/>
    <col min="2" max="2" width="14.6640625" style="5" customWidth="1"/>
    <col min="3" max="3" width="15" style="2" customWidth="1"/>
    <col min="4" max="4" width="15.33203125" customWidth="1"/>
    <col min="5" max="5" width="15" style="2" customWidth="1"/>
    <col min="6" max="6" width="15.33203125" customWidth="1"/>
    <col min="7" max="7" width="14.5546875" customWidth="1"/>
    <col min="8" max="8" width="15.33203125" customWidth="1"/>
  </cols>
  <sheetData>
    <row r="1" spans="1:11" ht="27" customHeight="1" x14ac:dyDescent="0.15">
      <c r="A1" s="855" t="s">
        <v>5</v>
      </c>
      <c r="B1" s="855"/>
      <c r="C1" s="855"/>
    </row>
    <row r="2" spans="1:11" hidden="1" x14ac:dyDescent="0.15"/>
    <row r="3" spans="1:11" ht="14.25" thickBot="1" x14ac:dyDescent="0.2">
      <c r="H3" s="1" t="s">
        <v>6</v>
      </c>
    </row>
    <row r="4" spans="1:11" ht="36.75" customHeight="1" x14ac:dyDescent="0.15">
      <c r="A4" s="856" t="s">
        <v>0</v>
      </c>
      <c r="B4" s="858" t="s">
        <v>157</v>
      </c>
      <c r="C4" s="859"/>
      <c r="D4" s="860" t="s">
        <v>158</v>
      </c>
      <c r="E4" s="861"/>
      <c r="F4" s="851" t="s">
        <v>161</v>
      </c>
      <c r="G4" s="852"/>
      <c r="H4" s="853" t="s">
        <v>1</v>
      </c>
    </row>
    <row r="5" spans="1:11" ht="36.75" customHeight="1" thickBot="1" x14ac:dyDescent="0.2">
      <c r="A5" s="857"/>
      <c r="B5" s="307" t="s">
        <v>2</v>
      </c>
      <c r="C5" s="308" t="s">
        <v>159</v>
      </c>
      <c r="D5" s="309" t="s">
        <v>2</v>
      </c>
      <c r="E5" s="310" t="s">
        <v>159</v>
      </c>
      <c r="F5" s="311" t="s">
        <v>3</v>
      </c>
      <c r="G5" s="312" t="s">
        <v>160</v>
      </c>
      <c r="H5" s="854"/>
    </row>
    <row r="6" spans="1:11" ht="30" customHeight="1" thickTop="1" x14ac:dyDescent="0.15">
      <c r="A6" s="316" t="s">
        <v>4</v>
      </c>
      <c r="B6" s="322">
        <f>D6+F6</f>
        <v>10914699</v>
      </c>
      <c r="C6" s="203">
        <v>100</v>
      </c>
      <c r="D6" s="381">
        <f>SUM(D7,D13,D17,D18)</f>
        <v>10896699</v>
      </c>
      <c r="E6" s="203">
        <f>+E7+E13+E17+E18</f>
        <v>100</v>
      </c>
      <c r="F6" s="211">
        <f>F7</f>
        <v>18000</v>
      </c>
      <c r="G6" s="219"/>
      <c r="H6" s="204"/>
      <c r="J6" s="5"/>
      <c r="K6" s="5"/>
    </row>
    <row r="7" spans="1:11" ht="30" customHeight="1" x14ac:dyDescent="0.15">
      <c r="A7" s="317" t="s">
        <v>7</v>
      </c>
      <c r="B7" s="323">
        <f t="shared" ref="B7:B18" si="0">D7+F7</f>
        <v>4222209</v>
      </c>
      <c r="C7" s="207">
        <v>37.918590523271291</v>
      </c>
      <c r="D7" s="382">
        <f>SUM(D8:D12)</f>
        <v>4204209</v>
      </c>
      <c r="E7" s="207">
        <f>D7/$D$6*100</f>
        <v>38.582409223196862</v>
      </c>
      <c r="F7" s="212">
        <f>F8</f>
        <v>18000</v>
      </c>
      <c r="G7" s="220">
        <f>ROUNDDOWN(B7/D7*100-100,2)</f>
        <v>0.42</v>
      </c>
      <c r="H7" s="208"/>
      <c r="J7" s="5"/>
      <c r="K7" s="5"/>
    </row>
    <row r="8" spans="1:11" ht="24.95" customHeight="1" x14ac:dyDescent="0.15">
      <c r="A8" s="318" t="s">
        <v>8</v>
      </c>
      <c r="B8" s="324">
        <f t="shared" si="0"/>
        <v>3955409</v>
      </c>
      <c r="C8" s="205"/>
      <c r="D8" s="383">
        <f>3814509+134900-12000</f>
        <v>3937409</v>
      </c>
      <c r="E8" s="205"/>
      <c r="F8" s="213">
        <v>18000</v>
      </c>
      <c r="G8" s="221"/>
      <c r="H8" s="206"/>
      <c r="J8" s="5"/>
      <c r="K8" s="5"/>
    </row>
    <row r="9" spans="1:11" ht="24.95" customHeight="1" x14ac:dyDescent="0.15">
      <c r="A9" s="319" t="s">
        <v>11</v>
      </c>
      <c r="B9" s="325">
        <f t="shared" si="0"/>
        <v>23000</v>
      </c>
      <c r="C9" s="47"/>
      <c r="D9" s="384">
        <f>21000+2000</f>
        <v>23000</v>
      </c>
      <c r="E9" s="47"/>
      <c r="F9" s="214"/>
      <c r="G9" s="222"/>
      <c r="H9" s="49"/>
      <c r="J9" s="5"/>
      <c r="K9" s="5"/>
    </row>
    <row r="10" spans="1:11" ht="24.95" customHeight="1" x14ac:dyDescent="0.15">
      <c r="A10" s="319" t="s">
        <v>14</v>
      </c>
      <c r="B10" s="325">
        <f t="shared" si="0"/>
        <v>60800</v>
      </c>
      <c r="C10" s="47"/>
      <c r="D10" s="384">
        <v>60800</v>
      </c>
      <c r="E10" s="47"/>
      <c r="F10" s="214"/>
      <c r="G10" s="222"/>
      <c r="H10" s="49"/>
      <c r="J10" s="5"/>
      <c r="K10" s="5"/>
    </row>
    <row r="11" spans="1:11" ht="24.95" customHeight="1" x14ac:dyDescent="0.15">
      <c r="A11" s="319" t="s">
        <v>15</v>
      </c>
      <c r="B11" s="325">
        <f t="shared" si="0"/>
        <v>156200</v>
      </c>
      <c r="C11" s="47"/>
      <c r="D11" s="384">
        <f>146200+10000</f>
        <v>156200</v>
      </c>
      <c r="E11" s="47"/>
      <c r="F11" s="215"/>
      <c r="G11" s="222"/>
      <c r="H11" s="49"/>
      <c r="J11" s="5"/>
      <c r="K11" s="5"/>
    </row>
    <row r="12" spans="1:11" ht="24.95" customHeight="1" x14ac:dyDescent="0.15">
      <c r="A12" s="320" t="s">
        <v>9</v>
      </c>
      <c r="B12" s="326">
        <f t="shared" si="0"/>
        <v>26800</v>
      </c>
      <c r="C12" s="209"/>
      <c r="D12" s="385">
        <v>26800</v>
      </c>
      <c r="E12" s="209"/>
      <c r="F12" s="216"/>
      <c r="G12" s="223"/>
      <c r="H12" s="210"/>
      <c r="J12" s="5"/>
      <c r="K12" s="5"/>
    </row>
    <row r="13" spans="1:11" ht="30" customHeight="1" x14ac:dyDescent="0.15">
      <c r="A13" s="317" t="s">
        <v>10</v>
      </c>
      <c r="B13" s="323">
        <f t="shared" si="0"/>
        <v>1003220</v>
      </c>
      <c r="C13" s="207">
        <v>9.0677161183890824</v>
      </c>
      <c r="D13" s="382">
        <f>SUM(D14:D16)</f>
        <v>1003220</v>
      </c>
      <c r="E13" s="207">
        <f>D13/$D$6*100</f>
        <v>9.2066413874513735</v>
      </c>
      <c r="F13" s="212"/>
      <c r="G13" s="220"/>
      <c r="H13" s="208"/>
      <c r="J13" s="5"/>
      <c r="K13" s="5"/>
    </row>
    <row r="14" spans="1:11" ht="24.95" customHeight="1" x14ac:dyDescent="0.15">
      <c r="A14" s="318" t="s">
        <v>12</v>
      </c>
      <c r="B14" s="324">
        <f t="shared" si="0"/>
        <v>651470</v>
      </c>
      <c r="C14" s="205"/>
      <c r="D14" s="383">
        <f>631370+20100</f>
        <v>651470</v>
      </c>
      <c r="E14" s="205"/>
      <c r="F14" s="213"/>
      <c r="G14" s="221"/>
      <c r="H14" s="206"/>
      <c r="J14" s="5"/>
      <c r="K14" s="5"/>
    </row>
    <row r="15" spans="1:11" ht="24.95" customHeight="1" x14ac:dyDescent="0.15">
      <c r="A15" s="319" t="s">
        <v>13</v>
      </c>
      <c r="B15" s="325">
        <f t="shared" si="0"/>
        <v>19440</v>
      </c>
      <c r="C15" s="47"/>
      <c r="D15" s="384">
        <v>19440</v>
      </c>
      <c r="E15" s="47"/>
      <c r="F15" s="217"/>
      <c r="G15" s="222"/>
      <c r="H15" s="49"/>
      <c r="J15" s="5"/>
      <c r="K15" s="5"/>
    </row>
    <row r="16" spans="1:11" ht="24.95" customHeight="1" x14ac:dyDescent="0.15">
      <c r="A16" s="320" t="s">
        <v>9</v>
      </c>
      <c r="B16" s="326">
        <f t="shared" si="0"/>
        <v>332310</v>
      </c>
      <c r="C16" s="209"/>
      <c r="D16" s="385">
        <f>322310+10000</f>
        <v>332310</v>
      </c>
      <c r="E16" s="209"/>
      <c r="F16" s="216"/>
      <c r="G16" s="223"/>
      <c r="H16" s="210"/>
      <c r="J16" s="5"/>
      <c r="K16" s="5"/>
    </row>
    <row r="17" spans="1:11" ht="30" customHeight="1" x14ac:dyDescent="0.15">
      <c r="A17" s="317" t="s">
        <v>16</v>
      </c>
      <c r="B17" s="323">
        <f t="shared" si="0"/>
        <v>5515957</v>
      </c>
      <c r="C17" s="207">
        <v>51.398730061288525</v>
      </c>
      <c r="D17" s="382">
        <v>5515957</v>
      </c>
      <c r="E17" s="207">
        <f>D17/$D$6*100</f>
        <v>50.620440190189711</v>
      </c>
      <c r="F17" s="212"/>
      <c r="G17" s="220"/>
      <c r="H17" s="208"/>
      <c r="J17" s="5"/>
      <c r="K17" s="5"/>
    </row>
    <row r="18" spans="1:11" ht="30" customHeight="1" thickBot="1" x14ac:dyDescent="0.2">
      <c r="A18" s="321" t="s">
        <v>17</v>
      </c>
      <c r="B18" s="327">
        <f t="shared" si="0"/>
        <v>173313</v>
      </c>
      <c r="C18" s="48">
        <v>1.6149632970511005</v>
      </c>
      <c r="D18" s="386">
        <v>173313</v>
      </c>
      <c r="E18" s="48">
        <f>D18/$D$6*100</f>
        <v>1.5905091991620581</v>
      </c>
      <c r="F18" s="218"/>
      <c r="G18" s="224"/>
      <c r="H18" s="50"/>
      <c r="J18" s="5"/>
      <c r="K18" s="5"/>
    </row>
    <row r="110" spans="9:9" x14ac:dyDescent="0.15">
      <c r="I110" s="8"/>
    </row>
    <row r="111" spans="9:9" x14ac:dyDescent="0.15">
      <c r="I111" s="8"/>
    </row>
    <row r="122" spans="8:10" x14ac:dyDescent="0.15">
      <c r="H122" s="7" t="s">
        <v>27</v>
      </c>
      <c r="I122" s="7"/>
      <c r="J122" s="7"/>
    </row>
    <row r="131" spans="8:12" x14ac:dyDescent="0.15">
      <c r="H131" s="7"/>
      <c r="I131" s="7"/>
      <c r="J131" s="7" t="e">
        <f>INT(#REF!*#REF!*#REF!/1000)</f>
        <v>#REF!</v>
      </c>
      <c r="L131">
        <v>17600</v>
      </c>
    </row>
    <row r="141" spans="8:12" x14ac:dyDescent="0.15">
      <c r="H141" t="s">
        <v>25</v>
      </c>
    </row>
    <row r="142" spans="8:12" x14ac:dyDescent="0.15">
      <c r="H142" s="7" t="s">
        <v>26</v>
      </c>
      <c r="I142" s="7"/>
      <c r="J142" s="7"/>
    </row>
    <row r="232" spans="9:12" x14ac:dyDescent="0.15">
      <c r="I232" s="7"/>
      <c r="J232" s="7"/>
      <c r="L232">
        <v>4960</v>
      </c>
    </row>
  </sheetData>
  <mergeCells count="6">
    <mergeCell ref="F4:G4"/>
    <mergeCell ref="H4:H5"/>
    <mergeCell ref="A1:C1"/>
    <mergeCell ref="A4:A5"/>
    <mergeCell ref="B4:C4"/>
    <mergeCell ref="D4:E4"/>
  </mergeCells>
  <phoneticPr fontId="12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D370"/>
  <sheetViews>
    <sheetView view="pageBreakPreview" topLeftCell="F1" zoomScale="85" zoomScaleNormal="85" zoomScaleSheetLayoutView="85" workbookViewId="0">
      <pane ySplit="6" topLeftCell="A16" activePane="bottomLeft" state="frozen"/>
      <selection activeCell="G17" sqref="G17"/>
      <selection pane="bottomLeft" activeCell="G17" sqref="G17"/>
    </sheetView>
  </sheetViews>
  <sheetFormatPr defaultRowHeight="25.5" customHeight="1" x14ac:dyDescent="0.15"/>
  <cols>
    <col min="1" max="4" width="5" style="141" customWidth="1"/>
    <col min="5" max="5" width="4.109375" style="141" customWidth="1"/>
    <col min="6" max="6" width="6.6640625" style="141" bestFit="1" customWidth="1"/>
    <col min="7" max="7" width="24.21875" style="144" bestFit="1" customWidth="1"/>
    <col min="8" max="8" width="8.77734375" style="145" customWidth="1"/>
    <col min="9" max="10" width="14.109375" style="146" customWidth="1"/>
    <col min="11" max="11" width="13" style="148" customWidth="1"/>
    <col min="12" max="12" width="5.88671875" style="99" customWidth="1"/>
    <col min="13" max="22" width="5.88671875" style="149" customWidth="1"/>
    <col min="23" max="24" width="5" style="149" customWidth="1"/>
    <col min="25" max="25" width="11.21875" style="147" customWidth="1"/>
    <col min="26" max="26" width="36.109375" style="151" hidden="1" customWidth="1"/>
    <col min="27" max="27" width="10.21875" style="92" hidden="1" customWidth="1"/>
    <col min="28" max="28" width="11.44140625" style="92" hidden="1" customWidth="1"/>
    <col min="29" max="16384" width="8.88671875" style="92"/>
  </cols>
  <sheetData>
    <row r="1" spans="1:30" s="90" customFormat="1" ht="50.1" customHeight="1" x14ac:dyDescent="0.15">
      <c r="A1" s="834" t="s">
        <v>147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  <c r="P1" s="834"/>
      <c r="Q1" s="834"/>
      <c r="R1" s="834"/>
      <c r="S1" s="834"/>
      <c r="T1" s="834"/>
      <c r="U1" s="834"/>
      <c r="V1" s="834"/>
      <c r="W1" s="834"/>
      <c r="X1" s="834"/>
      <c r="Y1" s="834"/>
      <c r="Z1" s="139" t="s">
        <v>122</v>
      </c>
    </row>
    <row r="2" spans="1:30" s="98" customFormat="1" ht="8.1" customHeight="1" x14ac:dyDescent="0.15">
      <c r="A2" s="91"/>
      <c r="B2" s="92"/>
      <c r="C2" s="92"/>
      <c r="D2" s="92"/>
      <c r="E2" s="92"/>
      <c r="F2" s="92"/>
      <c r="G2" s="92"/>
      <c r="H2" s="93"/>
      <c r="I2" s="94"/>
      <c r="J2" s="94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9"/>
      <c r="W2" s="142"/>
      <c r="X2" s="142"/>
      <c r="Y2" s="142"/>
      <c r="Z2" s="122"/>
    </row>
    <row r="3" spans="1:30" s="102" customFormat="1" ht="25.5" customHeight="1" thickBot="1" x14ac:dyDescent="0.2">
      <c r="A3" s="143" t="s">
        <v>123</v>
      </c>
      <c r="B3" s="143"/>
      <c r="C3" s="143"/>
      <c r="D3" s="141"/>
      <c r="E3" s="141"/>
      <c r="F3" s="141"/>
      <c r="G3" s="144"/>
      <c r="H3" s="145"/>
      <c r="I3" s="146"/>
      <c r="J3" s="146"/>
      <c r="K3" s="148"/>
      <c r="L3" s="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124</v>
      </c>
      <c r="Z3" s="151"/>
    </row>
    <row r="4" spans="1:30" s="102" customFormat="1" ht="25.5" customHeight="1" x14ac:dyDescent="0.15">
      <c r="A4" s="835" t="s">
        <v>125</v>
      </c>
      <c r="B4" s="836"/>
      <c r="C4" s="836"/>
      <c r="D4" s="836"/>
      <c r="E4" s="836"/>
      <c r="F4" s="836"/>
      <c r="G4" s="836"/>
      <c r="H4" s="152"/>
      <c r="I4" s="285"/>
      <c r="J4" s="837">
        <v>2018</v>
      </c>
      <c r="K4" s="837"/>
      <c r="L4" s="837"/>
      <c r="M4" s="837"/>
      <c r="N4" s="837"/>
      <c r="O4" s="837"/>
      <c r="P4" s="837"/>
      <c r="Q4" s="837"/>
      <c r="R4" s="837"/>
      <c r="S4" s="837"/>
      <c r="T4" s="837"/>
      <c r="U4" s="837"/>
      <c r="V4" s="837"/>
      <c r="W4" s="837"/>
      <c r="X4" s="837"/>
      <c r="Y4" s="838"/>
      <c r="Z4" s="151"/>
    </row>
    <row r="5" spans="1:30" s="102" customFormat="1" ht="39.950000000000003" customHeight="1" x14ac:dyDescent="0.15">
      <c r="A5" s="153" t="s">
        <v>126</v>
      </c>
      <c r="B5" s="154" t="s">
        <v>127</v>
      </c>
      <c r="C5" s="154" t="s">
        <v>128</v>
      </c>
      <c r="D5" s="155" t="s">
        <v>129</v>
      </c>
      <c r="E5" s="156"/>
      <c r="F5" s="156"/>
      <c r="G5" s="157" t="s">
        <v>130</v>
      </c>
      <c r="H5" s="158" t="s">
        <v>131</v>
      </c>
      <c r="I5" s="159" t="s">
        <v>115</v>
      </c>
      <c r="J5" s="159" t="s">
        <v>151</v>
      </c>
      <c r="K5" s="160" t="s">
        <v>152</v>
      </c>
      <c r="L5" s="869" t="s">
        <v>116</v>
      </c>
      <c r="M5" s="870"/>
      <c r="N5" s="870"/>
      <c r="O5" s="870"/>
      <c r="P5" s="870"/>
      <c r="Q5" s="870"/>
      <c r="R5" s="870"/>
      <c r="S5" s="870"/>
      <c r="T5" s="870"/>
      <c r="U5" s="870"/>
      <c r="V5" s="870"/>
      <c r="W5" s="870"/>
      <c r="X5" s="870"/>
      <c r="Y5" s="871"/>
      <c r="Z5" s="151"/>
    </row>
    <row r="6" spans="1:30" s="102" customFormat="1" ht="24.95" customHeight="1" x14ac:dyDescent="0.15">
      <c r="A6" s="872" t="s">
        <v>132</v>
      </c>
      <c r="B6" s="873"/>
      <c r="C6" s="873"/>
      <c r="D6" s="873"/>
      <c r="E6" s="873"/>
      <c r="F6" s="873"/>
      <c r="G6" s="874"/>
      <c r="H6" s="161"/>
      <c r="I6" s="162">
        <f>J6+K6</f>
        <v>11083922</v>
      </c>
      <c r="J6" s="162">
        <v>10903922</v>
      </c>
      <c r="K6" s="163">
        <f>+K7</f>
        <v>180000</v>
      </c>
      <c r="L6" s="164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51"/>
    </row>
    <row r="7" spans="1:30" s="102" customFormat="1" ht="24.95" customHeight="1" x14ac:dyDescent="0.15">
      <c r="A7" s="863" t="s">
        <v>133</v>
      </c>
      <c r="B7" s="864"/>
      <c r="C7" s="864"/>
      <c r="D7" s="864"/>
      <c r="E7" s="864"/>
      <c r="F7" s="864"/>
      <c r="G7" s="865"/>
      <c r="H7" s="168"/>
      <c r="I7" s="169">
        <f>J7+K7</f>
        <v>1869986</v>
      </c>
      <c r="J7" s="169">
        <v>1689986</v>
      </c>
      <c r="K7" s="170">
        <f>+K8</f>
        <v>180000</v>
      </c>
      <c r="L7" s="171" t="s">
        <v>118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  <c r="Z7" s="151"/>
    </row>
    <row r="8" spans="1:30" s="102" customFormat="1" ht="24.95" customHeight="1" x14ac:dyDescent="0.15">
      <c r="A8" s="174" t="s">
        <v>118</v>
      </c>
      <c r="B8" s="866" t="s">
        <v>134</v>
      </c>
      <c r="C8" s="864"/>
      <c r="D8" s="864"/>
      <c r="E8" s="864"/>
      <c r="F8" s="864"/>
      <c r="G8" s="865"/>
      <c r="H8" s="168"/>
      <c r="I8" s="169">
        <f t="shared" ref="I8:I16" si="0">J8+K8</f>
        <v>1790650</v>
      </c>
      <c r="J8" s="169">
        <v>1610650</v>
      </c>
      <c r="K8" s="175">
        <f>+K9</f>
        <v>180000</v>
      </c>
      <c r="L8" s="171" t="s">
        <v>118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  <c r="Z8" s="151"/>
    </row>
    <row r="9" spans="1:30" s="102" customFormat="1" ht="24.95" customHeight="1" x14ac:dyDescent="0.15">
      <c r="A9" s="176"/>
      <c r="B9" s="177" t="s">
        <v>118</v>
      </c>
      <c r="C9" s="866" t="s">
        <v>135</v>
      </c>
      <c r="D9" s="864"/>
      <c r="E9" s="864"/>
      <c r="F9" s="864"/>
      <c r="G9" s="865"/>
      <c r="H9" s="178"/>
      <c r="I9" s="167">
        <f t="shared" si="0"/>
        <v>1790650</v>
      </c>
      <c r="J9" s="167">
        <v>1610650</v>
      </c>
      <c r="K9" s="179">
        <f>+K10</f>
        <v>180000</v>
      </c>
      <c r="L9" s="180" t="s">
        <v>118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  <c r="Z9" s="151"/>
    </row>
    <row r="10" spans="1:30" s="102" customFormat="1" ht="24.95" customHeight="1" x14ac:dyDescent="0.15">
      <c r="A10" s="176"/>
      <c r="B10" s="183"/>
      <c r="C10" s="177" t="s">
        <v>118</v>
      </c>
      <c r="D10" s="866" t="s">
        <v>144</v>
      </c>
      <c r="E10" s="864"/>
      <c r="F10" s="864"/>
      <c r="G10" s="865"/>
      <c r="H10" s="178"/>
      <c r="I10" s="201">
        <f t="shared" si="0"/>
        <v>311189</v>
      </c>
      <c r="J10" s="201">
        <v>131189</v>
      </c>
      <c r="K10" s="179">
        <f>+K11</f>
        <v>180000</v>
      </c>
      <c r="L10" s="180" t="s">
        <v>118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2"/>
      <c r="Z10" s="151"/>
    </row>
    <row r="11" spans="1:30" ht="24.95" customHeight="1" x14ac:dyDescent="0.15">
      <c r="A11" s="176"/>
      <c r="B11" s="183"/>
      <c r="C11" s="183"/>
      <c r="D11" s="282" t="s">
        <v>118</v>
      </c>
      <c r="E11" s="186" t="s">
        <v>136</v>
      </c>
      <c r="F11" s="186" t="s">
        <v>137</v>
      </c>
      <c r="G11" s="184" t="s">
        <v>138</v>
      </c>
      <c r="H11" s="185"/>
      <c r="I11" s="411">
        <f t="shared" ref="I11:J11" si="1">SUM(I12,I16,I34,I37,I42,I48,I54)</f>
        <v>443521</v>
      </c>
      <c r="J11" s="410">
        <f t="shared" si="1"/>
        <v>263521</v>
      </c>
      <c r="K11" s="175">
        <f>SUM(K12,K16,K34,K37,K42,K48,K54)</f>
        <v>180000</v>
      </c>
      <c r="L11" s="171" t="s">
        <v>118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3"/>
      <c r="AD11" s="413">
        <f>+AD16+AD34+AD37+AD42+AD48+AD54</f>
        <v>30000</v>
      </c>
    </row>
    <row r="12" spans="1:30" s="288" customFormat="1" ht="24.95" hidden="1" customHeight="1" x14ac:dyDescent="0.15">
      <c r="A12" s="238"/>
      <c r="B12" s="363"/>
      <c r="C12" s="287"/>
      <c r="D12" s="363"/>
      <c r="E12" s="254" t="s">
        <v>139</v>
      </c>
      <c r="F12" s="253">
        <v>101</v>
      </c>
      <c r="G12" s="256" t="s">
        <v>174</v>
      </c>
      <c r="H12" s="269"/>
      <c r="I12" s="366">
        <f t="shared" ref="I12" si="2">J12+K12</f>
        <v>0</v>
      </c>
      <c r="J12" s="366">
        <v>0</v>
      </c>
      <c r="K12" s="367">
        <f>+Y12</f>
        <v>0</v>
      </c>
      <c r="L12" s="268" t="s">
        <v>142</v>
      </c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7"/>
      <c r="X12" s="266"/>
      <c r="Y12" s="279">
        <f>SUM(Y13:Y15)</f>
        <v>0</v>
      </c>
      <c r="Z12" s="409">
        <f>+Y12*83.3333333333333/8</f>
        <v>0</v>
      </c>
      <c r="AA12" s="237"/>
      <c r="AB12" s="235"/>
      <c r="AC12" s="235"/>
    </row>
    <row r="13" spans="1:30" s="288" customFormat="1" ht="24.95" hidden="1" customHeight="1" x14ac:dyDescent="0.15">
      <c r="A13" s="238"/>
      <c r="B13" s="363"/>
      <c r="C13" s="287"/>
      <c r="D13" s="289"/>
      <c r="E13" s="265"/>
      <c r="F13" s="264"/>
      <c r="G13" s="263"/>
      <c r="H13" s="365" t="s">
        <v>172</v>
      </c>
      <c r="I13" s="368">
        <f>I12</f>
        <v>0</v>
      </c>
      <c r="J13" s="369"/>
      <c r="K13" s="370"/>
      <c r="L13" s="252" t="s">
        <v>187</v>
      </c>
      <c r="M13" s="261"/>
      <c r="N13" s="261"/>
      <c r="O13" s="261"/>
      <c r="P13" s="876">
        <v>3169323</v>
      </c>
      <c r="Q13" s="876"/>
      <c r="R13" s="399" t="s">
        <v>188</v>
      </c>
      <c r="S13" s="400">
        <v>1</v>
      </c>
      <c r="T13" s="399" t="s">
        <v>188</v>
      </c>
      <c r="U13" s="403">
        <v>50</v>
      </c>
      <c r="V13" s="399" t="s">
        <v>188</v>
      </c>
      <c r="W13" s="401"/>
      <c r="X13" s="399" t="s">
        <v>189</v>
      </c>
      <c r="Y13" s="402">
        <f>INT(P13*S13*U13*W13/1000)/100</f>
        <v>0</v>
      </c>
      <c r="Z13" s="412">
        <f>+P13+P14+P15</f>
        <v>7224020</v>
      </c>
      <c r="AA13" s="237"/>
      <c r="AB13" s="235"/>
      <c r="AC13" s="235"/>
    </row>
    <row r="14" spans="1:30" s="288" customFormat="1" ht="24.95" hidden="1" customHeight="1" x14ac:dyDescent="0.15">
      <c r="A14" s="238"/>
      <c r="B14" s="363"/>
      <c r="C14" s="287"/>
      <c r="D14" s="289"/>
      <c r="E14" s="265"/>
      <c r="F14" s="264"/>
      <c r="G14" s="263"/>
      <c r="H14" s="290"/>
      <c r="I14" s="371"/>
      <c r="J14" s="371"/>
      <c r="K14" s="370"/>
      <c r="L14" s="252" t="s">
        <v>190</v>
      </c>
      <c r="M14" s="261"/>
      <c r="N14" s="261"/>
      <c r="O14" s="261"/>
      <c r="P14" s="877">
        <v>2430194</v>
      </c>
      <c r="Q14" s="877"/>
      <c r="R14" s="395" t="s">
        <v>188</v>
      </c>
      <c r="S14" s="404">
        <v>4</v>
      </c>
      <c r="T14" s="395" t="s">
        <v>188</v>
      </c>
      <c r="U14" s="405">
        <f>20*2</f>
        <v>40</v>
      </c>
      <c r="V14" s="395" t="s">
        <v>188</v>
      </c>
      <c r="W14" s="406"/>
      <c r="X14" s="395" t="s">
        <v>189</v>
      </c>
      <c r="Y14" s="195">
        <f>INT(P14*S14*U14*W14/1000)/100</f>
        <v>0</v>
      </c>
      <c r="Z14" s="409">
        <f>+Z13/8</f>
        <v>903002.5</v>
      </c>
      <c r="AA14" s="237"/>
      <c r="AB14" s="235"/>
      <c r="AC14" s="235"/>
    </row>
    <row r="15" spans="1:30" s="288" customFormat="1" ht="24.95" hidden="1" customHeight="1" x14ac:dyDescent="0.15">
      <c r="A15" s="238"/>
      <c r="B15" s="363"/>
      <c r="C15" s="287"/>
      <c r="D15" s="289"/>
      <c r="E15" s="265"/>
      <c r="F15" s="264"/>
      <c r="G15" s="263"/>
      <c r="H15" s="290"/>
      <c r="I15" s="371"/>
      <c r="J15" s="371"/>
      <c r="K15" s="370"/>
      <c r="L15" s="252" t="s">
        <v>191</v>
      </c>
      <c r="M15" s="261"/>
      <c r="N15" s="261"/>
      <c r="O15" s="261"/>
      <c r="P15" s="877">
        <v>1624503</v>
      </c>
      <c r="Q15" s="877"/>
      <c r="R15" s="395" t="s">
        <v>188</v>
      </c>
      <c r="S15" s="404">
        <v>3</v>
      </c>
      <c r="T15" s="395" t="s">
        <v>188</v>
      </c>
      <c r="U15" s="405">
        <v>50</v>
      </c>
      <c r="V15" s="395" t="s">
        <v>188</v>
      </c>
      <c r="W15" s="406"/>
      <c r="X15" s="395" t="s">
        <v>189</v>
      </c>
      <c r="Y15" s="195">
        <f>INT(P15*S15*U15*W15/1000)/100</f>
        <v>0</v>
      </c>
      <c r="Z15" s="237"/>
      <c r="AA15" s="237"/>
      <c r="AB15" s="235"/>
      <c r="AC15" s="235"/>
    </row>
    <row r="16" spans="1:30" s="288" customFormat="1" ht="24.95" customHeight="1" x14ac:dyDescent="0.15">
      <c r="A16" s="238"/>
      <c r="B16" s="286"/>
      <c r="C16" s="287"/>
      <c r="D16" s="286"/>
      <c r="E16" s="254" t="s">
        <v>139</v>
      </c>
      <c r="F16" s="253">
        <v>105</v>
      </c>
      <c r="G16" s="256" t="s">
        <v>140</v>
      </c>
      <c r="H16" s="269"/>
      <c r="I16" s="366">
        <f t="shared" si="0"/>
        <v>120122</v>
      </c>
      <c r="J16" s="366">
        <v>10271</v>
      </c>
      <c r="K16" s="367">
        <f>+Y16</f>
        <v>109851</v>
      </c>
      <c r="L16" s="268" t="s">
        <v>142</v>
      </c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7"/>
      <c r="X16" s="266"/>
      <c r="Y16" s="279">
        <f>SUM(Y17:Y20)</f>
        <v>109851</v>
      </c>
      <c r="Z16" s="237"/>
      <c r="AA16" s="237"/>
      <c r="AB16" s="235"/>
      <c r="AC16" s="235"/>
      <c r="AD16" s="416">
        <v>18807</v>
      </c>
    </row>
    <row r="17" spans="1:30" s="288" customFormat="1" ht="24.95" customHeight="1" x14ac:dyDescent="0.15">
      <c r="A17" s="238"/>
      <c r="B17" s="286"/>
      <c r="C17" s="287"/>
      <c r="D17" s="289"/>
      <c r="E17" s="265"/>
      <c r="F17" s="264"/>
      <c r="G17" s="263"/>
      <c r="H17" s="365" t="s">
        <v>172</v>
      </c>
      <c r="I17" s="368">
        <f>I16</f>
        <v>120122</v>
      </c>
      <c r="J17" s="369"/>
      <c r="K17" s="370"/>
      <c r="L17" s="252" t="s">
        <v>215</v>
      </c>
      <c r="M17" s="261"/>
      <c r="N17" s="261"/>
      <c r="O17" s="261"/>
      <c r="P17" s="867">
        <v>988716</v>
      </c>
      <c r="Q17" s="867"/>
      <c r="R17" s="257" t="s">
        <v>141</v>
      </c>
      <c r="S17" s="261">
        <v>8</v>
      </c>
      <c r="T17" s="257" t="s">
        <v>143</v>
      </c>
      <c r="U17" s="257" t="s">
        <v>141</v>
      </c>
      <c r="V17" s="257">
        <v>12</v>
      </c>
      <c r="W17" s="257" t="s">
        <v>199</v>
      </c>
      <c r="X17" s="257" t="s">
        <v>28</v>
      </c>
      <c r="Y17" s="280">
        <f>INT(P17*S17*V17/1000)+1</f>
        <v>94917</v>
      </c>
      <c r="Z17" s="409">
        <f>2489000/2*10</f>
        <v>12445000</v>
      </c>
      <c r="AA17" s="409">
        <v>12184190</v>
      </c>
      <c r="AB17" s="408">
        <f>+Y17*1000-AA17</f>
        <v>82732810</v>
      </c>
      <c r="AC17" s="235"/>
      <c r="AD17" s="417">
        <v>15819</v>
      </c>
    </row>
    <row r="18" spans="1:30" s="288" customFormat="1" ht="24.95" customHeight="1" x14ac:dyDescent="0.15">
      <c r="A18" s="238"/>
      <c r="B18" s="363"/>
      <c r="C18" s="287"/>
      <c r="D18" s="289"/>
      <c r="E18" s="265"/>
      <c r="F18" s="264"/>
      <c r="G18" s="263"/>
      <c r="H18" s="397"/>
      <c r="I18" s="398"/>
      <c r="J18" s="371"/>
      <c r="K18" s="370"/>
      <c r="L18" s="252" t="s">
        <v>215</v>
      </c>
      <c r="M18" s="261"/>
      <c r="N18" s="261"/>
      <c r="O18" s="261"/>
      <c r="P18" s="862">
        <f>2489000/2</f>
        <v>1244500</v>
      </c>
      <c r="Q18" s="862"/>
      <c r="R18" s="257" t="s">
        <v>141</v>
      </c>
      <c r="S18" s="261">
        <v>1</v>
      </c>
      <c r="T18" s="257" t="s">
        <v>143</v>
      </c>
      <c r="U18" s="257" t="s">
        <v>141</v>
      </c>
      <c r="V18" s="257">
        <v>10</v>
      </c>
      <c r="W18" s="257" t="s">
        <v>199</v>
      </c>
      <c r="X18" s="257" t="s">
        <v>28</v>
      </c>
      <c r="Y18" s="280">
        <f>INT(P18*S18*V18/1000)+1</f>
        <v>12446</v>
      </c>
      <c r="Z18" s="409"/>
      <c r="AA18" s="409"/>
      <c r="AB18" s="408"/>
      <c r="AC18" s="235"/>
      <c r="AD18" s="417">
        <v>2490</v>
      </c>
    </row>
    <row r="19" spans="1:30" s="288" customFormat="1" ht="24.95" customHeight="1" x14ac:dyDescent="0.15">
      <c r="A19" s="238"/>
      <c r="B19" s="363"/>
      <c r="C19" s="287"/>
      <c r="D19" s="289"/>
      <c r="E19" s="265"/>
      <c r="F19" s="264"/>
      <c r="G19" s="263"/>
      <c r="H19" s="397"/>
      <c r="I19" s="398"/>
      <c r="J19" s="371"/>
      <c r="K19" s="370"/>
      <c r="L19" s="252" t="s">
        <v>216</v>
      </c>
      <c r="M19" s="261"/>
      <c r="N19" s="261"/>
      <c r="O19" s="261"/>
      <c r="P19" s="868">
        <v>12446000</v>
      </c>
      <c r="Q19" s="868"/>
      <c r="R19" s="257" t="s">
        <v>141</v>
      </c>
      <c r="S19" s="261">
        <v>1</v>
      </c>
      <c r="T19" s="257" t="s">
        <v>143</v>
      </c>
      <c r="U19" s="257" t="s">
        <v>141</v>
      </c>
      <c r="V19" s="875">
        <v>0.1</v>
      </c>
      <c r="W19" s="875"/>
      <c r="X19" s="257" t="s">
        <v>28</v>
      </c>
      <c r="Y19" s="280">
        <f>INT(P19*S19*V19/1000)</f>
        <v>1244</v>
      </c>
      <c r="Z19" s="237"/>
      <c r="AA19" s="237"/>
      <c r="AB19" s="235"/>
      <c r="AC19" s="235"/>
      <c r="AD19" s="417">
        <v>249</v>
      </c>
    </row>
    <row r="20" spans="1:30" s="288" customFormat="1" ht="24.95" customHeight="1" x14ac:dyDescent="0.15">
      <c r="A20" s="238"/>
      <c r="B20" s="286"/>
      <c r="C20" s="287"/>
      <c r="D20" s="289"/>
      <c r="E20" s="265"/>
      <c r="F20" s="264"/>
      <c r="G20" s="263"/>
      <c r="H20" s="276"/>
      <c r="I20" s="372"/>
      <c r="J20" s="372"/>
      <c r="K20" s="370"/>
      <c r="L20" s="252" t="s">
        <v>217</v>
      </c>
      <c r="M20" s="261"/>
      <c r="N20" s="261"/>
      <c r="O20" s="261"/>
      <c r="P20" s="878">
        <f>+P19</f>
        <v>12446000</v>
      </c>
      <c r="Q20" s="878"/>
      <c r="R20" s="257" t="s">
        <v>141</v>
      </c>
      <c r="S20" s="261">
        <v>1</v>
      </c>
      <c r="T20" s="257" t="s">
        <v>143</v>
      </c>
      <c r="U20" s="257" t="s">
        <v>141</v>
      </c>
      <c r="V20" s="875">
        <v>0.1</v>
      </c>
      <c r="W20" s="875"/>
      <c r="X20" s="257" t="s">
        <v>28</v>
      </c>
      <c r="Y20" s="280">
        <f>INT(P20*S20*V20/1000)</f>
        <v>1244</v>
      </c>
      <c r="Z20" s="237"/>
      <c r="AA20" s="237"/>
      <c r="AB20" s="235"/>
      <c r="AC20" s="235"/>
      <c r="AD20" s="417">
        <v>249</v>
      </c>
    </row>
    <row r="21" spans="1:30" s="288" customFormat="1" ht="24.95" hidden="1" customHeight="1" x14ac:dyDescent="0.15">
      <c r="A21" s="238"/>
      <c r="B21" s="363"/>
      <c r="C21" s="287"/>
      <c r="D21" s="363"/>
      <c r="E21" s="254" t="s">
        <v>175</v>
      </c>
      <c r="F21" s="253">
        <v>106</v>
      </c>
      <c r="G21" s="256" t="s">
        <v>178</v>
      </c>
      <c r="H21" s="269"/>
      <c r="I21" s="366">
        <f t="shared" ref="I21" si="3">J21+K21</f>
        <v>0</v>
      </c>
      <c r="J21" s="366"/>
      <c r="K21" s="367"/>
      <c r="L21" s="268" t="s">
        <v>142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7"/>
      <c r="X21" s="266"/>
      <c r="Y21" s="279">
        <f>SUM(Y22:Y22)</f>
        <v>0</v>
      </c>
      <c r="Z21" s="237"/>
      <c r="AA21" s="237"/>
      <c r="AB21" s="235"/>
      <c r="AC21" s="235"/>
      <c r="AD21" s="416">
        <v>0</v>
      </c>
    </row>
    <row r="22" spans="1:30" s="288" customFormat="1" ht="24.95" hidden="1" customHeight="1" x14ac:dyDescent="0.15">
      <c r="A22" s="238"/>
      <c r="B22" s="363"/>
      <c r="C22" s="287"/>
      <c r="D22" s="289"/>
      <c r="E22" s="265"/>
      <c r="F22" s="264"/>
      <c r="G22" s="263"/>
      <c r="H22" s="365" t="s">
        <v>172</v>
      </c>
      <c r="I22" s="368"/>
      <c r="J22" s="369"/>
      <c r="K22" s="370"/>
      <c r="L22" s="252" t="s">
        <v>179</v>
      </c>
      <c r="M22" s="261"/>
      <c r="N22" s="261"/>
      <c r="O22" s="261"/>
      <c r="P22" s="867"/>
      <c r="Q22" s="867"/>
      <c r="R22" s="257" t="s">
        <v>141</v>
      </c>
      <c r="S22" s="261"/>
      <c r="T22" s="257" t="s">
        <v>143</v>
      </c>
      <c r="U22" s="257" t="s">
        <v>141</v>
      </c>
      <c r="V22" s="875">
        <v>0.1</v>
      </c>
      <c r="W22" s="875"/>
      <c r="X22" s="257" t="s">
        <v>28</v>
      </c>
      <c r="Y22" s="280">
        <f>INT(P22*S22*V22/1000)</f>
        <v>0</v>
      </c>
      <c r="Z22" s="237">
        <f>2489000/2*10</f>
        <v>12445000</v>
      </c>
      <c r="AA22" s="237"/>
      <c r="AB22" s="235"/>
      <c r="AC22" s="235"/>
      <c r="AD22" s="417">
        <v>0</v>
      </c>
    </row>
    <row r="23" spans="1:30" s="288" customFormat="1" ht="24.95" hidden="1" customHeight="1" x14ac:dyDescent="0.15">
      <c r="A23" s="238"/>
      <c r="B23" s="363"/>
      <c r="C23" s="287"/>
      <c r="D23" s="363"/>
      <c r="E23" s="254" t="s">
        <v>139</v>
      </c>
      <c r="F23" s="253" t="s">
        <v>176</v>
      </c>
      <c r="G23" s="256" t="s">
        <v>177</v>
      </c>
      <c r="H23" s="269"/>
      <c r="I23" s="366">
        <f t="shared" ref="I23" si="4">J23+K23</f>
        <v>20951</v>
      </c>
      <c r="J23" s="366">
        <v>10271</v>
      </c>
      <c r="K23" s="367">
        <v>10680</v>
      </c>
      <c r="L23" s="268" t="s">
        <v>142</v>
      </c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266"/>
      <c r="Y23" s="279">
        <f>SUM(Y24:Y33)</f>
        <v>0</v>
      </c>
      <c r="Z23" s="237"/>
      <c r="AA23" s="237"/>
      <c r="AB23" s="235"/>
      <c r="AC23" s="235"/>
      <c r="AD23" s="416">
        <v>0</v>
      </c>
    </row>
    <row r="24" spans="1:30" s="288" customFormat="1" ht="24.95" hidden="1" customHeight="1" x14ac:dyDescent="0.15">
      <c r="A24" s="238"/>
      <c r="B24" s="363"/>
      <c r="C24" s="287"/>
      <c r="D24" s="289"/>
      <c r="E24" s="265"/>
      <c r="F24" s="264"/>
      <c r="G24" s="263"/>
      <c r="H24" s="365" t="s">
        <v>172</v>
      </c>
      <c r="I24" s="368">
        <f>I23</f>
        <v>20951</v>
      </c>
      <c r="J24" s="369"/>
      <c r="K24" s="370"/>
      <c r="L24" s="252" t="s">
        <v>150</v>
      </c>
      <c r="M24" s="261"/>
      <c r="N24" s="261"/>
      <c r="O24" s="261"/>
      <c r="P24" s="862"/>
      <c r="Q24" s="862"/>
      <c r="R24" s="257" t="s">
        <v>141</v>
      </c>
      <c r="S24" s="261">
        <v>1</v>
      </c>
      <c r="T24" s="257" t="s">
        <v>143</v>
      </c>
      <c r="U24" s="257" t="s">
        <v>141</v>
      </c>
      <c r="V24" s="261">
        <v>10</v>
      </c>
      <c r="W24" s="257" t="s">
        <v>148</v>
      </c>
      <c r="X24" s="257" t="s">
        <v>28</v>
      </c>
      <c r="Y24" s="280">
        <f>INT(P24*S24*V24/1000)</f>
        <v>0</v>
      </c>
      <c r="Z24" s="237">
        <f>2489000/2*10</f>
        <v>12445000</v>
      </c>
      <c r="AA24" s="237"/>
      <c r="AB24" s="235"/>
      <c r="AC24" s="235"/>
      <c r="AD24" s="417">
        <v>0</v>
      </c>
    </row>
    <row r="25" spans="1:30" s="288" customFormat="1" ht="24.95" hidden="1" customHeight="1" x14ac:dyDescent="0.15">
      <c r="A25" s="238"/>
      <c r="B25" s="363"/>
      <c r="C25" s="287"/>
      <c r="D25" s="289"/>
      <c r="E25" s="265"/>
      <c r="F25" s="264"/>
      <c r="G25" s="263"/>
      <c r="H25" s="397"/>
      <c r="I25" s="398"/>
      <c r="J25" s="371"/>
      <c r="K25" s="370"/>
      <c r="L25" s="394" t="s">
        <v>180</v>
      </c>
      <c r="M25" s="193"/>
      <c r="N25" s="193"/>
      <c r="O25" s="193"/>
      <c r="P25" s="395"/>
      <c r="Q25" s="395"/>
      <c r="R25" s="879">
        <f>SUM($Y$173,$Y$192)*1000</f>
        <v>0</v>
      </c>
      <c r="S25" s="879"/>
      <c r="T25" s="879"/>
      <c r="U25" s="395" t="s">
        <v>181</v>
      </c>
      <c r="V25" s="880">
        <v>4.4999999999999998E-2</v>
      </c>
      <c r="W25" s="880"/>
      <c r="X25" s="395" t="s">
        <v>182</v>
      </c>
      <c r="Y25" s="195">
        <f>INT(SUM($R$181:$T$182)/1000*V25)</f>
        <v>0</v>
      </c>
      <c r="Z25" s="237"/>
      <c r="AA25" s="237"/>
      <c r="AB25" s="235"/>
      <c r="AC25" s="235"/>
      <c r="AD25" s="414">
        <v>0</v>
      </c>
    </row>
    <row r="26" spans="1:30" s="288" customFormat="1" ht="24.95" hidden="1" customHeight="1" x14ac:dyDescent="0.15">
      <c r="A26" s="238"/>
      <c r="B26" s="363"/>
      <c r="C26" s="287"/>
      <c r="D26" s="289"/>
      <c r="E26" s="265"/>
      <c r="F26" s="264"/>
      <c r="G26" s="263"/>
      <c r="H26" s="397"/>
      <c r="I26" s="398"/>
      <c r="J26" s="371"/>
      <c r="K26" s="370"/>
      <c r="L26" s="394" t="s">
        <v>183</v>
      </c>
      <c r="M26" s="396"/>
      <c r="N26" s="396"/>
      <c r="O26" s="396"/>
      <c r="P26" s="395"/>
      <c r="Q26" s="395"/>
      <c r="R26" s="879">
        <f>SUM($Y$173,$Y$192)*1000</f>
        <v>0</v>
      </c>
      <c r="S26" s="879"/>
      <c r="T26" s="879"/>
      <c r="U26" s="395" t="s">
        <v>181</v>
      </c>
      <c r="V26" s="881">
        <v>3.2599999999999997E-2</v>
      </c>
      <c r="W26" s="881"/>
      <c r="X26" s="395" t="s">
        <v>182</v>
      </c>
      <c r="Y26" s="195">
        <f t="shared" ref="Y26:Y29" si="5">INT(SUM($R$181:$T$182)/1000*V26)</f>
        <v>0</v>
      </c>
      <c r="Z26" s="237"/>
      <c r="AA26" s="237"/>
      <c r="AB26" s="235"/>
      <c r="AC26" s="235"/>
      <c r="AD26" s="414">
        <v>0</v>
      </c>
    </row>
    <row r="27" spans="1:30" s="288" customFormat="1" ht="24.95" hidden="1" customHeight="1" x14ac:dyDescent="0.15">
      <c r="A27" s="238"/>
      <c r="B27" s="363"/>
      <c r="C27" s="287"/>
      <c r="D27" s="289"/>
      <c r="E27" s="265"/>
      <c r="F27" s="264"/>
      <c r="G27" s="263"/>
      <c r="H27" s="397"/>
      <c r="I27" s="398"/>
      <c r="J27" s="371"/>
      <c r="K27" s="370"/>
      <c r="L27" s="394" t="s">
        <v>184</v>
      </c>
      <c r="M27" s="193"/>
      <c r="N27" s="193"/>
      <c r="O27" s="193"/>
      <c r="P27" s="395"/>
      <c r="Q27" s="395"/>
      <c r="R27" s="879">
        <f>SUM($Y$173,$Y$192)*1000</f>
        <v>0</v>
      </c>
      <c r="S27" s="879"/>
      <c r="T27" s="879"/>
      <c r="U27" s="395" t="s">
        <v>181</v>
      </c>
      <c r="V27" s="881">
        <v>8.0000000000000002E-3</v>
      </c>
      <c r="W27" s="881"/>
      <c r="X27" s="395" t="s">
        <v>182</v>
      </c>
      <c r="Y27" s="195">
        <f t="shared" si="5"/>
        <v>0</v>
      </c>
      <c r="Z27" s="237"/>
      <c r="AA27" s="237"/>
      <c r="AB27" s="235"/>
      <c r="AC27" s="235"/>
      <c r="AD27" s="414">
        <v>0</v>
      </c>
    </row>
    <row r="28" spans="1:30" s="288" customFormat="1" ht="24.95" hidden="1" customHeight="1" x14ac:dyDescent="0.15">
      <c r="A28" s="238"/>
      <c r="B28" s="363"/>
      <c r="C28" s="287"/>
      <c r="D28" s="289"/>
      <c r="E28" s="265"/>
      <c r="F28" s="264"/>
      <c r="G28" s="263"/>
      <c r="H28" s="290"/>
      <c r="I28" s="371"/>
      <c r="J28" s="371"/>
      <c r="K28" s="370"/>
      <c r="L28" s="394" t="s">
        <v>185</v>
      </c>
      <c r="M28" s="193"/>
      <c r="N28" s="193"/>
      <c r="O28" s="193"/>
      <c r="P28" s="395"/>
      <c r="Q28" s="395"/>
      <c r="R28" s="879">
        <f>SUM($Y$173,$Y$192)*1000</f>
        <v>0</v>
      </c>
      <c r="S28" s="879"/>
      <c r="T28" s="879"/>
      <c r="U28" s="395" t="s">
        <v>181</v>
      </c>
      <c r="V28" s="881">
        <v>9.0000000000000011E-3</v>
      </c>
      <c r="W28" s="881"/>
      <c r="X28" s="395" t="s">
        <v>182</v>
      </c>
      <c r="Y28" s="195">
        <f t="shared" si="5"/>
        <v>0</v>
      </c>
      <c r="Z28" s="237"/>
      <c r="AA28" s="237"/>
      <c r="AB28" s="235"/>
      <c r="AC28" s="235"/>
      <c r="AD28" s="414">
        <v>0</v>
      </c>
    </row>
    <row r="29" spans="1:30" s="288" customFormat="1" ht="24.95" hidden="1" customHeight="1" x14ac:dyDescent="0.15">
      <c r="A29" s="238"/>
      <c r="B29" s="363"/>
      <c r="C29" s="287"/>
      <c r="D29" s="289"/>
      <c r="E29" s="265"/>
      <c r="F29" s="264"/>
      <c r="G29" s="263"/>
      <c r="H29" s="397"/>
      <c r="I29" s="398"/>
      <c r="J29" s="371"/>
      <c r="K29" s="370"/>
      <c r="L29" s="394" t="s">
        <v>186</v>
      </c>
      <c r="M29" s="193"/>
      <c r="N29" s="193"/>
      <c r="O29" s="193"/>
      <c r="P29" s="395"/>
      <c r="Q29" s="395"/>
      <c r="R29" s="879">
        <f>SUM($Y$173,$Y$192)*1000</f>
        <v>0</v>
      </c>
      <c r="S29" s="879"/>
      <c r="T29" s="879"/>
      <c r="U29" s="395" t="s">
        <v>181</v>
      </c>
      <c r="V29" s="881">
        <v>5.0000000000000001E-3</v>
      </c>
      <c r="W29" s="881"/>
      <c r="X29" s="395" t="s">
        <v>182</v>
      </c>
      <c r="Y29" s="195">
        <f t="shared" si="5"/>
        <v>0</v>
      </c>
      <c r="Z29" s="237"/>
      <c r="AA29" s="237"/>
      <c r="AB29" s="235"/>
      <c r="AC29" s="235"/>
      <c r="AD29" s="414">
        <v>0</v>
      </c>
    </row>
    <row r="30" spans="1:30" s="288" customFormat="1" ht="24.95" hidden="1" customHeight="1" x14ac:dyDescent="0.15">
      <c r="A30" s="238"/>
      <c r="B30" s="363"/>
      <c r="C30" s="287"/>
      <c r="D30" s="289"/>
      <c r="E30" s="265"/>
      <c r="F30" s="264"/>
      <c r="G30" s="263"/>
      <c r="H30" s="397"/>
      <c r="I30" s="398"/>
      <c r="J30" s="371"/>
      <c r="K30" s="370"/>
      <c r="L30" s="252"/>
      <c r="M30" s="261"/>
      <c r="N30" s="261"/>
      <c r="O30" s="261"/>
      <c r="P30" s="364"/>
      <c r="Q30" s="364"/>
      <c r="R30" s="257"/>
      <c r="S30" s="261"/>
      <c r="T30" s="257"/>
      <c r="U30" s="257"/>
      <c r="V30" s="261"/>
      <c r="W30" s="257"/>
      <c r="X30" s="257"/>
      <c r="Y30" s="280"/>
      <c r="Z30" s="237"/>
      <c r="AA30" s="237"/>
      <c r="AB30" s="235"/>
      <c r="AC30" s="235"/>
      <c r="AD30" s="417"/>
    </row>
    <row r="31" spans="1:30" s="288" customFormat="1" ht="24.95" hidden="1" customHeight="1" x14ac:dyDescent="0.15">
      <c r="A31" s="238"/>
      <c r="B31" s="363"/>
      <c r="C31" s="287"/>
      <c r="D31" s="289"/>
      <c r="E31" s="265"/>
      <c r="F31" s="264"/>
      <c r="G31" s="263"/>
      <c r="H31" s="397"/>
      <c r="I31" s="398"/>
      <c r="J31" s="371"/>
      <c r="K31" s="370"/>
      <c r="L31" s="252"/>
      <c r="M31" s="261"/>
      <c r="N31" s="261"/>
      <c r="O31" s="261"/>
      <c r="P31" s="364"/>
      <c r="Q31" s="364"/>
      <c r="R31" s="257"/>
      <c r="S31" s="261"/>
      <c r="T31" s="257"/>
      <c r="U31" s="257"/>
      <c r="V31" s="261"/>
      <c r="W31" s="257"/>
      <c r="X31" s="257"/>
      <c r="Y31" s="280"/>
      <c r="Z31" s="237"/>
      <c r="AA31" s="237"/>
      <c r="AB31" s="235"/>
      <c r="AC31" s="235"/>
      <c r="AD31" s="417"/>
    </row>
    <row r="32" spans="1:30" s="288" customFormat="1" ht="24.95" hidden="1" customHeight="1" x14ac:dyDescent="0.15">
      <c r="A32" s="238"/>
      <c r="B32" s="363"/>
      <c r="C32" s="287"/>
      <c r="D32" s="289"/>
      <c r="E32" s="265"/>
      <c r="F32" s="264"/>
      <c r="G32" s="263"/>
      <c r="H32" s="290"/>
      <c r="I32" s="371"/>
      <c r="J32" s="371"/>
      <c r="K32" s="370"/>
      <c r="L32" s="252"/>
      <c r="M32" s="261"/>
      <c r="N32" s="261"/>
      <c r="O32" s="261"/>
      <c r="P32" s="364">
        <f>Y24*1000</f>
        <v>0</v>
      </c>
      <c r="Q32" s="364" t="s">
        <v>143</v>
      </c>
      <c r="R32" s="261"/>
      <c r="S32" s="261"/>
      <c r="T32" s="261"/>
      <c r="U32" s="257" t="s">
        <v>141</v>
      </c>
      <c r="V32" s="875"/>
      <c r="W32" s="875"/>
      <c r="X32" s="257" t="s">
        <v>28</v>
      </c>
      <c r="Y32" s="280">
        <f>INT(P32*V32/1000)</f>
        <v>0</v>
      </c>
      <c r="Z32" s="237"/>
      <c r="AA32" s="237"/>
      <c r="AB32" s="235"/>
      <c r="AC32" s="235"/>
      <c r="AD32" s="417">
        <v>0</v>
      </c>
    </row>
    <row r="33" spans="1:30" s="288" customFormat="1" ht="24.95" hidden="1" customHeight="1" x14ac:dyDescent="0.15">
      <c r="A33" s="238"/>
      <c r="B33" s="363"/>
      <c r="C33" s="287"/>
      <c r="D33" s="289"/>
      <c r="E33" s="265"/>
      <c r="F33" s="264"/>
      <c r="G33" s="263"/>
      <c r="H33" s="276"/>
      <c r="I33" s="372"/>
      <c r="J33" s="372"/>
      <c r="K33" s="370"/>
      <c r="L33" s="262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57"/>
      <c r="X33" s="261"/>
      <c r="Y33" s="280"/>
      <c r="Z33" s="237"/>
      <c r="AA33" s="237"/>
      <c r="AB33" s="235"/>
      <c r="AC33" s="235"/>
      <c r="AD33" s="417"/>
    </row>
    <row r="34" spans="1:30" s="288" customFormat="1" ht="24.95" customHeight="1" x14ac:dyDescent="0.15">
      <c r="A34" s="238"/>
      <c r="B34" s="363"/>
      <c r="C34" s="287"/>
      <c r="D34" s="387"/>
      <c r="E34" s="254" t="s">
        <v>139</v>
      </c>
      <c r="F34" s="253">
        <v>202</v>
      </c>
      <c r="G34" s="256" t="s">
        <v>192</v>
      </c>
      <c r="H34" s="269"/>
      <c r="I34" s="366">
        <f t="shared" ref="I34" si="6">J34+K34</f>
        <v>6922</v>
      </c>
      <c r="J34" s="366">
        <v>3682</v>
      </c>
      <c r="K34" s="373">
        <f>+Y34</f>
        <v>3240</v>
      </c>
      <c r="L34" s="268" t="s">
        <v>142</v>
      </c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7"/>
      <c r="X34" s="266"/>
      <c r="Y34" s="279">
        <f>Y35</f>
        <v>3240</v>
      </c>
      <c r="Z34" s="237"/>
      <c r="AA34" s="237"/>
      <c r="AB34" s="235"/>
      <c r="AC34" s="235"/>
      <c r="AD34" s="416">
        <v>540</v>
      </c>
    </row>
    <row r="35" spans="1:30" s="288" customFormat="1" ht="24.95" customHeight="1" x14ac:dyDescent="0.15">
      <c r="A35" s="238"/>
      <c r="B35" s="363"/>
      <c r="C35" s="287"/>
      <c r="D35" s="387"/>
      <c r="E35" s="277"/>
      <c r="F35" s="255"/>
      <c r="G35" s="263"/>
      <c r="H35" s="365" t="s">
        <v>172</v>
      </c>
      <c r="I35" s="368">
        <f>I34</f>
        <v>6922</v>
      </c>
      <c r="J35" s="369"/>
      <c r="K35" s="376"/>
      <c r="L35" s="262" t="s">
        <v>193</v>
      </c>
      <c r="M35" s="261"/>
      <c r="N35" s="261"/>
      <c r="O35" s="261"/>
      <c r="P35" s="862">
        <v>45000</v>
      </c>
      <c r="Q35" s="862"/>
      <c r="R35" s="257" t="s">
        <v>141</v>
      </c>
      <c r="S35" s="261">
        <v>6</v>
      </c>
      <c r="T35" s="257" t="s">
        <v>194</v>
      </c>
      <c r="U35" s="257" t="s">
        <v>141</v>
      </c>
      <c r="V35" s="261">
        <v>12</v>
      </c>
      <c r="W35" s="257" t="s">
        <v>198</v>
      </c>
      <c r="X35" s="257" t="s">
        <v>28</v>
      </c>
      <c r="Y35" s="280">
        <f>INT(P35*V35*S35/1000)</f>
        <v>3240</v>
      </c>
      <c r="Z35" s="237">
        <v>3240000</v>
      </c>
      <c r="AA35" s="237"/>
      <c r="AB35" s="235"/>
      <c r="AC35" s="235"/>
      <c r="AD35" s="417">
        <v>540</v>
      </c>
    </row>
    <row r="36" spans="1:30" s="288" customFormat="1" ht="24.95" hidden="1" customHeight="1" x14ac:dyDescent="0.15">
      <c r="A36" s="238"/>
      <c r="B36" s="363"/>
      <c r="C36" s="287"/>
      <c r="D36" s="387"/>
      <c r="E36" s="265"/>
      <c r="F36" s="264"/>
      <c r="G36" s="275"/>
      <c r="H36" s="291"/>
      <c r="I36" s="377"/>
      <c r="J36" s="374"/>
      <c r="K36" s="375"/>
      <c r="L36" s="273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2"/>
      <c r="X36" s="271"/>
      <c r="Y36" s="278"/>
      <c r="Z36" s="237"/>
      <c r="AA36" s="237"/>
      <c r="AB36" s="235"/>
      <c r="AC36" s="235"/>
      <c r="AD36" s="415"/>
    </row>
    <row r="37" spans="1:30" s="288" customFormat="1" ht="24.95" customHeight="1" x14ac:dyDescent="0.15">
      <c r="A37" s="238"/>
      <c r="B37" s="363"/>
      <c r="C37" s="287"/>
      <c r="D37" s="387"/>
      <c r="E37" s="254" t="s">
        <v>139</v>
      </c>
      <c r="F37" s="253">
        <v>206</v>
      </c>
      <c r="G37" s="256" t="s">
        <v>195</v>
      </c>
      <c r="H37" s="269"/>
      <c r="I37" s="366">
        <f t="shared" ref="I37" si="7">J37+K37</f>
        <v>5160</v>
      </c>
      <c r="J37" s="366">
        <v>0</v>
      </c>
      <c r="K37" s="373">
        <f>+Y37</f>
        <v>5160</v>
      </c>
      <c r="L37" s="268" t="s">
        <v>142</v>
      </c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7"/>
      <c r="X37" s="266"/>
      <c r="Y37" s="279">
        <f>SUM(Y38:Y40)</f>
        <v>5160</v>
      </c>
      <c r="Z37" s="237"/>
      <c r="AA37" s="237"/>
      <c r="AB37" s="235"/>
      <c r="AC37" s="235"/>
      <c r="AD37" s="416">
        <v>860</v>
      </c>
    </row>
    <row r="38" spans="1:30" s="288" customFormat="1" ht="24.95" customHeight="1" x14ac:dyDescent="0.15">
      <c r="A38" s="238"/>
      <c r="B38" s="363"/>
      <c r="C38" s="287"/>
      <c r="D38" s="387"/>
      <c r="E38" s="265"/>
      <c r="F38" s="264"/>
      <c r="G38" s="263"/>
      <c r="H38" s="365" t="s">
        <v>172</v>
      </c>
      <c r="I38" s="368">
        <f>I37</f>
        <v>5160</v>
      </c>
      <c r="J38" s="369"/>
      <c r="K38" s="370"/>
      <c r="L38" s="262" t="s">
        <v>196</v>
      </c>
      <c r="M38" s="261"/>
      <c r="N38" s="261"/>
      <c r="O38" s="261"/>
      <c r="P38" s="862">
        <v>100000</v>
      </c>
      <c r="Q38" s="862"/>
      <c r="R38" s="257" t="s">
        <v>141</v>
      </c>
      <c r="S38" s="261"/>
      <c r="T38" s="257"/>
      <c r="U38" s="257"/>
      <c r="V38" s="261">
        <v>12</v>
      </c>
      <c r="W38" s="257" t="s">
        <v>198</v>
      </c>
      <c r="X38" s="257" t="s">
        <v>28</v>
      </c>
      <c r="Y38" s="280">
        <f t="shared" ref="Y38:Y40" si="8">INT(P38*V38/1000)</f>
        <v>1200</v>
      </c>
      <c r="Z38" s="237"/>
      <c r="AA38" s="237"/>
      <c r="AB38" s="235"/>
      <c r="AC38" s="235"/>
      <c r="AD38" s="417">
        <v>200</v>
      </c>
    </row>
    <row r="39" spans="1:30" s="288" customFormat="1" ht="24.95" customHeight="1" x14ac:dyDescent="0.15">
      <c r="A39" s="238"/>
      <c r="B39" s="363"/>
      <c r="C39" s="287"/>
      <c r="D39" s="387"/>
      <c r="E39" s="265"/>
      <c r="F39" s="264"/>
      <c r="G39" s="263"/>
      <c r="H39" s="270"/>
      <c r="I39" s="378"/>
      <c r="J39" s="378"/>
      <c r="K39" s="370"/>
      <c r="L39" s="262" t="s">
        <v>197</v>
      </c>
      <c r="M39" s="261"/>
      <c r="N39" s="261"/>
      <c r="O39" s="261"/>
      <c r="P39" s="862">
        <v>330000</v>
      </c>
      <c r="Q39" s="862"/>
      <c r="R39" s="257" t="s">
        <v>141</v>
      </c>
      <c r="S39" s="261"/>
      <c r="T39" s="257"/>
      <c r="U39" s="257"/>
      <c r="V39" s="261">
        <v>12</v>
      </c>
      <c r="W39" s="257" t="s">
        <v>198</v>
      </c>
      <c r="X39" s="257" t="s">
        <v>28</v>
      </c>
      <c r="Y39" s="280">
        <f t="shared" si="8"/>
        <v>3960</v>
      </c>
      <c r="Z39" s="237"/>
      <c r="AA39" s="237"/>
      <c r="AB39" s="235"/>
      <c r="AC39" s="235"/>
      <c r="AD39" s="417">
        <v>660</v>
      </c>
    </row>
    <row r="40" spans="1:30" s="288" customFormat="1" ht="24.95" hidden="1" customHeight="1" x14ac:dyDescent="0.15">
      <c r="A40" s="238"/>
      <c r="B40" s="363"/>
      <c r="C40" s="287"/>
      <c r="D40" s="387"/>
      <c r="E40" s="265"/>
      <c r="F40" s="264"/>
      <c r="G40" s="263"/>
      <c r="H40" s="270"/>
      <c r="I40" s="378"/>
      <c r="J40" s="378"/>
      <c r="K40" s="370"/>
      <c r="L40" s="262"/>
      <c r="M40" s="261"/>
      <c r="N40" s="261"/>
      <c r="O40" s="261"/>
      <c r="P40" s="862"/>
      <c r="Q40" s="862"/>
      <c r="R40" s="257"/>
      <c r="S40" s="261"/>
      <c r="T40" s="257"/>
      <c r="U40" s="257"/>
      <c r="V40" s="261"/>
      <c r="W40" s="257"/>
      <c r="X40" s="257"/>
      <c r="Y40" s="280">
        <f t="shared" si="8"/>
        <v>0</v>
      </c>
      <c r="Z40" s="237"/>
      <c r="AA40" s="237"/>
      <c r="AB40" s="235"/>
      <c r="AC40" s="235"/>
      <c r="AD40" s="417">
        <v>0</v>
      </c>
    </row>
    <row r="41" spans="1:30" s="288" customFormat="1" ht="24.95" hidden="1" customHeight="1" x14ac:dyDescent="0.15">
      <c r="A41" s="238"/>
      <c r="B41" s="363"/>
      <c r="C41" s="287"/>
      <c r="D41" s="387"/>
      <c r="E41" s="265"/>
      <c r="F41" s="264"/>
      <c r="G41" s="275"/>
      <c r="H41" s="274"/>
      <c r="I41" s="374"/>
      <c r="J41" s="374"/>
      <c r="K41" s="375"/>
      <c r="L41" s="273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2"/>
      <c r="X41" s="271"/>
      <c r="Y41" s="278"/>
      <c r="Z41" s="237"/>
      <c r="AA41" s="237"/>
      <c r="AB41" s="235"/>
      <c r="AC41" s="235"/>
      <c r="AD41" s="415"/>
    </row>
    <row r="42" spans="1:30" s="288" customFormat="1" ht="24.95" customHeight="1" x14ac:dyDescent="0.15">
      <c r="A42" s="238"/>
      <c r="B42" s="363"/>
      <c r="C42" s="287"/>
      <c r="D42" s="387"/>
      <c r="E42" s="254" t="s">
        <v>139</v>
      </c>
      <c r="F42" s="253">
        <v>208</v>
      </c>
      <c r="G42" s="256" t="s">
        <v>204</v>
      </c>
      <c r="H42" s="269"/>
      <c r="I42" s="366">
        <f t="shared" ref="I42" si="9">J42+K42</f>
        <v>38338</v>
      </c>
      <c r="J42" s="366">
        <v>24900</v>
      </c>
      <c r="K42" s="373">
        <f>+Y42</f>
        <v>13438</v>
      </c>
      <c r="L42" s="268" t="s">
        <v>142</v>
      </c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7"/>
      <c r="X42" s="266"/>
      <c r="Y42" s="279">
        <f>SUM(Y43:Y46)</f>
        <v>13438</v>
      </c>
      <c r="Z42" s="237">
        <v>13437</v>
      </c>
      <c r="AA42" s="407">
        <f>+Z42-Y42</f>
        <v>-1</v>
      </c>
      <c r="AB42" s="235"/>
      <c r="AC42" s="235"/>
      <c r="AD42" s="416">
        <v>436</v>
      </c>
    </row>
    <row r="43" spans="1:30" s="288" customFormat="1" ht="24.95" customHeight="1" x14ac:dyDescent="0.15">
      <c r="A43" s="238"/>
      <c r="B43" s="363"/>
      <c r="C43" s="287"/>
      <c r="D43" s="387"/>
      <c r="E43" s="265"/>
      <c r="F43" s="264"/>
      <c r="G43" s="263"/>
      <c r="H43" s="365" t="s">
        <v>172</v>
      </c>
      <c r="I43" s="368">
        <f>I42</f>
        <v>38338</v>
      </c>
      <c r="J43" s="369"/>
      <c r="K43" s="370"/>
      <c r="L43" s="262" t="s">
        <v>207</v>
      </c>
      <c r="M43" s="261"/>
      <c r="N43" s="261"/>
      <c r="O43" s="261"/>
      <c r="P43" s="862">
        <v>4360</v>
      </c>
      <c r="Q43" s="862"/>
      <c r="R43" s="257" t="s">
        <v>141</v>
      </c>
      <c r="S43" s="261"/>
      <c r="T43" s="257"/>
      <c r="U43" s="257"/>
      <c r="V43" s="261">
        <v>100</v>
      </c>
      <c r="W43" s="257" t="s">
        <v>205</v>
      </c>
      <c r="X43" s="257" t="s">
        <v>28</v>
      </c>
      <c r="Y43" s="280">
        <f t="shared" ref="Y43:Y46" si="10">INT(P43*V43/1000)</f>
        <v>436</v>
      </c>
      <c r="Z43" s="237"/>
      <c r="AA43" s="237"/>
      <c r="AB43" s="235"/>
      <c r="AC43" s="235"/>
      <c r="AD43" s="417">
        <v>436</v>
      </c>
    </row>
    <row r="44" spans="1:30" s="288" customFormat="1" ht="24.95" customHeight="1" x14ac:dyDescent="0.15">
      <c r="A44" s="238"/>
      <c r="B44" s="363"/>
      <c r="C44" s="287"/>
      <c r="D44" s="387"/>
      <c r="E44" s="265"/>
      <c r="F44" s="264"/>
      <c r="G44" s="263"/>
      <c r="H44" s="270"/>
      <c r="I44" s="378"/>
      <c r="J44" s="378"/>
      <c r="K44" s="370"/>
      <c r="L44" s="262" t="s">
        <v>206</v>
      </c>
      <c r="M44" s="261"/>
      <c r="N44" s="261"/>
      <c r="O44" s="261"/>
      <c r="P44" s="862">
        <v>14700</v>
      </c>
      <c r="Q44" s="862"/>
      <c r="R44" s="257" t="s">
        <v>141</v>
      </c>
      <c r="S44" s="261"/>
      <c r="T44" s="257"/>
      <c r="U44" s="257"/>
      <c r="V44" s="261">
        <v>100</v>
      </c>
      <c r="W44" s="257" t="s">
        <v>205</v>
      </c>
      <c r="X44" s="257" t="s">
        <v>28</v>
      </c>
      <c r="Y44" s="280">
        <f t="shared" si="10"/>
        <v>1470</v>
      </c>
      <c r="Z44" s="237"/>
      <c r="AA44" s="237"/>
      <c r="AB44" s="235"/>
      <c r="AC44" s="235"/>
      <c r="AD44" s="417">
        <v>0</v>
      </c>
    </row>
    <row r="45" spans="1:30" s="288" customFormat="1" ht="24.95" customHeight="1" x14ac:dyDescent="0.15">
      <c r="A45" s="238"/>
      <c r="B45" s="363"/>
      <c r="C45" s="287"/>
      <c r="D45" s="387"/>
      <c r="E45" s="265"/>
      <c r="F45" s="264"/>
      <c r="G45" s="263"/>
      <c r="H45" s="270"/>
      <c r="I45" s="378"/>
      <c r="J45" s="378"/>
      <c r="K45" s="370"/>
      <c r="L45" s="262" t="s">
        <v>208</v>
      </c>
      <c r="M45" s="261"/>
      <c r="N45" s="261"/>
      <c r="O45" s="261"/>
      <c r="P45" s="862">
        <v>24290</v>
      </c>
      <c r="Q45" s="862"/>
      <c r="R45" s="257" t="s">
        <v>141</v>
      </c>
      <c r="S45" s="261"/>
      <c r="T45" s="257"/>
      <c r="U45" s="257"/>
      <c r="V45" s="261">
        <v>250</v>
      </c>
      <c r="W45" s="257" t="s">
        <v>205</v>
      </c>
      <c r="X45" s="257" t="s">
        <v>28</v>
      </c>
      <c r="Y45" s="280">
        <f t="shared" ref="Y45" si="11">INT(P45*V45/1000)</f>
        <v>6072</v>
      </c>
      <c r="Z45" s="237"/>
      <c r="AA45" s="237">
        <f>6072/250</f>
        <v>24.288</v>
      </c>
      <c r="AB45" s="235"/>
      <c r="AC45" s="235"/>
      <c r="AD45" s="417">
        <v>0</v>
      </c>
    </row>
    <row r="46" spans="1:30" s="288" customFormat="1" ht="24.95" customHeight="1" x14ac:dyDescent="0.15">
      <c r="A46" s="238"/>
      <c r="B46" s="363"/>
      <c r="C46" s="287"/>
      <c r="D46" s="387"/>
      <c r="E46" s="265"/>
      <c r="F46" s="264"/>
      <c r="G46" s="263"/>
      <c r="H46" s="270"/>
      <c r="I46" s="378"/>
      <c r="J46" s="378"/>
      <c r="K46" s="370"/>
      <c r="L46" s="262" t="s">
        <v>209</v>
      </c>
      <c r="M46" s="261"/>
      <c r="N46" s="261"/>
      <c r="O46" s="261"/>
      <c r="P46" s="862">
        <v>36400</v>
      </c>
      <c r="Q46" s="862"/>
      <c r="R46" s="257" t="s">
        <v>141</v>
      </c>
      <c r="S46" s="261"/>
      <c r="T46" s="257"/>
      <c r="U46" s="257"/>
      <c r="V46" s="261">
        <v>150</v>
      </c>
      <c r="W46" s="257" t="s">
        <v>205</v>
      </c>
      <c r="X46" s="257" t="s">
        <v>28</v>
      </c>
      <c r="Y46" s="280">
        <f t="shared" si="10"/>
        <v>5460</v>
      </c>
      <c r="Z46" s="237"/>
      <c r="AA46" s="237">
        <f>5460000/150</f>
        <v>36400</v>
      </c>
      <c r="AB46" s="235"/>
      <c r="AC46" s="235"/>
      <c r="AD46" s="417">
        <v>0</v>
      </c>
    </row>
    <row r="47" spans="1:30" s="288" customFormat="1" ht="24.95" hidden="1" customHeight="1" x14ac:dyDescent="0.15">
      <c r="A47" s="238"/>
      <c r="B47" s="363"/>
      <c r="C47" s="287"/>
      <c r="D47" s="387"/>
      <c r="E47" s="265"/>
      <c r="F47" s="264"/>
      <c r="G47" s="275"/>
      <c r="H47" s="274"/>
      <c r="I47" s="374"/>
      <c r="J47" s="374"/>
      <c r="K47" s="375"/>
      <c r="L47" s="273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2"/>
      <c r="X47" s="271"/>
      <c r="Y47" s="278"/>
      <c r="Z47" s="237"/>
      <c r="AA47" s="237"/>
      <c r="AB47" s="235"/>
      <c r="AC47" s="235"/>
      <c r="AD47" s="415"/>
    </row>
    <row r="48" spans="1:30" s="288" customFormat="1" ht="24.95" customHeight="1" x14ac:dyDescent="0.15">
      <c r="A48" s="238"/>
      <c r="B48" s="363"/>
      <c r="C48" s="287"/>
      <c r="D48" s="387"/>
      <c r="E48" s="254" t="s">
        <v>139</v>
      </c>
      <c r="F48" s="253">
        <v>220</v>
      </c>
      <c r="G48" s="256" t="s">
        <v>149</v>
      </c>
      <c r="H48" s="269"/>
      <c r="I48" s="366">
        <f t="shared" ref="I48" si="12">J48+K48</f>
        <v>28179</v>
      </c>
      <c r="J48" s="366">
        <v>14668</v>
      </c>
      <c r="K48" s="373">
        <f>+Y48</f>
        <v>13511</v>
      </c>
      <c r="L48" s="268" t="s">
        <v>142</v>
      </c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7"/>
      <c r="X48" s="266"/>
      <c r="Y48" s="279">
        <f>SUM(Y49:Y52)</f>
        <v>13511</v>
      </c>
      <c r="Z48" s="237"/>
      <c r="AA48" s="237"/>
      <c r="AB48" s="235"/>
      <c r="AC48" s="235"/>
      <c r="AD48" s="416">
        <v>5357</v>
      </c>
    </row>
    <row r="49" spans="1:30" s="288" customFormat="1" ht="24.95" customHeight="1" x14ac:dyDescent="0.15">
      <c r="A49" s="238"/>
      <c r="B49" s="363"/>
      <c r="C49" s="287"/>
      <c r="D49" s="387"/>
      <c r="E49" s="277"/>
      <c r="F49" s="255"/>
      <c r="G49" s="263"/>
      <c r="H49" s="365" t="s">
        <v>172</v>
      </c>
      <c r="I49" s="368">
        <f>I48</f>
        <v>28179</v>
      </c>
      <c r="J49" s="369"/>
      <c r="K49" s="376"/>
      <c r="L49" s="262" t="s">
        <v>200</v>
      </c>
      <c r="M49" s="261"/>
      <c r="N49" s="261"/>
      <c r="O49" s="261"/>
      <c r="P49" s="862">
        <v>300000</v>
      </c>
      <c r="Q49" s="862"/>
      <c r="R49" s="257" t="s">
        <v>141</v>
      </c>
      <c r="S49" s="261">
        <v>2</v>
      </c>
      <c r="T49" s="257" t="s">
        <v>143</v>
      </c>
      <c r="U49" s="257" t="s">
        <v>141</v>
      </c>
      <c r="V49" s="261">
        <v>2</v>
      </c>
      <c r="W49" s="257" t="s">
        <v>145</v>
      </c>
      <c r="X49" s="257" t="s">
        <v>28</v>
      </c>
      <c r="Y49" s="280">
        <f>INT(P49*S49*V49/1000)</f>
        <v>1200</v>
      </c>
      <c r="Z49" s="237"/>
      <c r="AA49" s="237"/>
      <c r="AB49" s="235"/>
      <c r="AC49" s="235"/>
      <c r="AD49" s="417">
        <v>600</v>
      </c>
    </row>
    <row r="50" spans="1:30" s="288" customFormat="1" ht="24.95" customHeight="1" x14ac:dyDescent="0.15">
      <c r="A50" s="238"/>
      <c r="B50" s="363"/>
      <c r="C50" s="287"/>
      <c r="D50" s="387"/>
      <c r="E50" s="277"/>
      <c r="F50" s="255"/>
      <c r="G50" s="263"/>
      <c r="H50" s="276"/>
      <c r="I50" s="372"/>
      <c r="J50" s="372"/>
      <c r="K50" s="376"/>
      <c r="L50" s="262" t="s">
        <v>201</v>
      </c>
      <c r="M50" s="261"/>
      <c r="N50" s="261"/>
      <c r="O50" s="261"/>
      <c r="P50" s="862">
        <v>200000</v>
      </c>
      <c r="Q50" s="862"/>
      <c r="R50" s="257" t="s">
        <v>141</v>
      </c>
      <c r="S50" s="261">
        <v>4</v>
      </c>
      <c r="T50" s="257" t="s">
        <v>143</v>
      </c>
      <c r="U50" s="257" t="s">
        <v>141</v>
      </c>
      <c r="V50" s="261">
        <v>2</v>
      </c>
      <c r="W50" s="257" t="s">
        <v>145</v>
      </c>
      <c r="X50" s="257" t="s">
        <v>28</v>
      </c>
      <c r="Y50" s="280">
        <f>INT(P50*S50*V50/1000)</f>
        <v>1600</v>
      </c>
      <c r="Z50" s="237"/>
      <c r="AA50" s="237"/>
      <c r="AB50" s="235"/>
      <c r="AC50" s="235"/>
      <c r="AD50" s="417">
        <v>200</v>
      </c>
    </row>
    <row r="51" spans="1:30" s="288" customFormat="1" ht="24.95" customHeight="1" x14ac:dyDescent="0.15">
      <c r="A51" s="238"/>
      <c r="B51" s="363"/>
      <c r="C51" s="287"/>
      <c r="D51" s="387"/>
      <c r="E51" s="277"/>
      <c r="F51" s="255"/>
      <c r="G51" s="263"/>
      <c r="H51" s="276"/>
      <c r="I51" s="372"/>
      <c r="J51" s="372"/>
      <c r="K51" s="376"/>
      <c r="L51" s="262" t="s">
        <v>202</v>
      </c>
      <c r="M51" s="261"/>
      <c r="N51" s="261"/>
      <c r="O51" s="261"/>
      <c r="P51" s="862">
        <v>200000</v>
      </c>
      <c r="Q51" s="862"/>
      <c r="R51" s="257" t="s">
        <v>141</v>
      </c>
      <c r="S51" s="261">
        <v>6</v>
      </c>
      <c r="T51" s="257" t="s">
        <v>143</v>
      </c>
      <c r="U51" s="257" t="s">
        <v>141</v>
      </c>
      <c r="V51" s="261">
        <v>5</v>
      </c>
      <c r="W51" s="257" t="s">
        <v>145</v>
      </c>
      <c r="X51" s="257" t="s">
        <v>28</v>
      </c>
      <c r="Y51" s="280">
        <f>INT(P51*S51*V51/1000)</f>
        <v>6000</v>
      </c>
      <c r="Z51" s="237"/>
      <c r="AA51" s="237"/>
      <c r="AB51" s="235"/>
      <c r="AC51" s="235"/>
      <c r="AD51" s="417">
        <v>1200</v>
      </c>
    </row>
    <row r="52" spans="1:30" s="288" customFormat="1" ht="24.95" customHeight="1" x14ac:dyDescent="0.15">
      <c r="A52" s="238"/>
      <c r="B52" s="363"/>
      <c r="C52" s="287"/>
      <c r="D52" s="387"/>
      <c r="E52" s="277"/>
      <c r="F52" s="255"/>
      <c r="G52" s="263"/>
      <c r="H52" s="276"/>
      <c r="I52" s="372"/>
      <c r="J52" s="372"/>
      <c r="K52" s="376"/>
      <c r="L52" s="262" t="s">
        <v>173</v>
      </c>
      <c r="M52" s="261"/>
      <c r="N52" s="261"/>
      <c r="O52" s="261"/>
      <c r="P52" s="862">
        <f>5164375-450000-3000-5</f>
        <v>4711370</v>
      </c>
      <c r="Q52" s="862"/>
      <c r="R52" s="257" t="s">
        <v>141</v>
      </c>
      <c r="S52" s="261"/>
      <c r="T52" s="257"/>
      <c r="U52" s="257"/>
      <c r="V52" s="261">
        <v>1</v>
      </c>
      <c r="W52" s="257" t="s">
        <v>203</v>
      </c>
      <c r="X52" s="257" t="s">
        <v>28</v>
      </c>
      <c r="Y52" s="280">
        <f t="shared" ref="Y52" si="13">INT(P52*V52/1000)</f>
        <v>4711</v>
      </c>
      <c r="Z52" s="237"/>
      <c r="AA52" s="237"/>
      <c r="AB52" s="235"/>
      <c r="AC52" s="235"/>
      <c r="AD52" s="417">
        <v>3357</v>
      </c>
    </row>
    <row r="53" spans="1:30" s="288" customFormat="1" ht="24.95" hidden="1" customHeight="1" x14ac:dyDescent="0.15">
      <c r="A53" s="292"/>
      <c r="B53" s="293"/>
      <c r="C53" s="388"/>
      <c r="D53" s="389"/>
      <c r="E53" s="265"/>
      <c r="F53" s="264"/>
      <c r="G53" s="263"/>
      <c r="H53" s="290"/>
      <c r="I53" s="371"/>
      <c r="J53" s="371"/>
      <c r="K53" s="370"/>
      <c r="L53" s="262"/>
      <c r="M53" s="261"/>
      <c r="N53" s="261"/>
      <c r="O53" s="261"/>
      <c r="P53" s="284"/>
      <c r="Q53" s="284"/>
      <c r="R53" s="257"/>
      <c r="S53" s="261"/>
      <c r="T53" s="257"/>
      <c r="U53" s="257"/>
      <c r="V53" s="261"/>
      <c r="W53" s="257"/>
      <c r="X53" s="257"/>
      <c r="Y53" s="280"/>
      <c r="Z53" s="237"/>
      <c r="AA53" s="237"/>
      <c r="AB53" s="235"/>
      <c r="AC53" s="235"/>
      <c r="AD53" s="417"/>
    </row>
    <row r="54" spans="1:30" s="288" customFormat="1" ht="24.95" customHeight="1" x14ac:dyDescent="0.15">
      <c r="A54" s="238"/>
      <c r="B54" s="363"/>
      <c r="C54" s="287"/>
      <c r="D54" s="387"/>
      <c r="E54" s="254" t="s">
        <v>139</v>
      </c>
      <c r="F54" s="253">
        <v>221</v>
      </c>
      <c r="G54" s="256" t="s">
        <v>210</v>
      </c>
      <c r="H54" s="269"/>
      <c r="I54" s="366">
        <f t="shared" ref="I54" si="14">J54+K54</f>
        <v>244800</v>
      </c>
      <c r="J54" s="366">
        <v>210000</v>
      </c>
      <c r="K54" s="373">
        <f>+Y54</f>
        <v>34800</v>
      </c>
      <c r="L54" s="268" t="s">
        <v>142</v>
      </c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7"/>
      <c r="X54" s="266"/>
      <c r="Y54" s="279">
        <f>SUM(Y55:Y58)</f>
        <v>34800</v>
      </c>
      <c r="Z54" s="237"/>
      <c r="AA54" s="237"/>
      <c r="AB54" s="235"/>
      <c r="AC54" s="235"/>
      <c r="AD54" s="416">
        <v>4000</v>
      </c>
    </row>
    <row r="55" spans="1:30" s="288" customFormat="1" ht="24.95" customHeight="1" x14ac:dyDescent="0.15">
      <c r="A55" s="238"/>
      <c r="B55" s="363"/>
      <c r="C55" s="287"/>
      <c r="D55" s="387"/>
      <c r="E55" s="265"/>
      <c r="F55" s="264"/>
      <c r="G55" s="263"/>
      <c r="H55" s="365" t="s">
        <v>172</v>
      </c>
      <c r="I55" s="368">
        <f>I54</f>
        <v>244800</v>
      </c>
      <c r="J55" s="369"/>
      <c r="K55" s="370"/>
      <c r="L55" s="262" t="s">
        <v>211</v>
      </c>
      <c r="M55" s="261"/>
      <c r="N55" s="261"/>
      <c r="O55" s="261"/>
      <c r="P55" s="862">
        <f>21800000+9000000</f>
        <v>30800000</v>
      </c>
      <c r="Q55" s="862"/>
      <c r="R55" s="257" t="s">
        <v>141</v>
      </c>
      <c r="S55" s="261"/>
      <c r="T55" s="257"/>
      <c r="U55" s="257"/>
      <c r="V55" s="261">
        <v>1</v>
      </c>
      <c r="W55" s="257" t="s">
        <v>203</v>
      </c>
      <c r="X55" s="257" t="s">
        <v>28</v>
      </c>
      <c r="Y55" s="280">
        <f t="shared" ref="Y55:Y58" si="15">INT(P55*V55/1000)</f>
        <v>30800</v>
      </c>
      <c r="Z55" s="237"/>
      <c r="AA55" s="237"/>
      <c r="AB55" s="235"/>
      <c r="AC55" s="235"/>
      <c r="AD55" s="417">
        <v>0</v>
      </c>
    </row>
    <row r="56" spans="1:30" s="288" customFormat="1" ht="24.95" customHeight="1" x14ac:dyDescent="0.15">
      <c r="A56" s="238"/>
      <c r="B56" s="363"/>
      <c r="C56" s="287"/>
      <c r="D56" s="387"/>
      <c r="E56" s="265"/>
      <c r="F56" s="264"/>
      <c r="G56" s="263"/>
      <c r="H56" s="270"/>
      <c r="I56" s="378"/>
      <c r="J56" s="378"/>
      <c r="K56" s="370"/>
      <c r="L56" s="262" t="s">
        <v>212</v>
      </c>
      <c r="M56" s="261"/>
      <c r="N56" s="261"/>
      <c r="O56" s="261"/>
      <c r="P56" s="862">
        <v>1000000</v>
      </c>
      <c r="Q56" s="862"/>
      <c r="R56" s="257" t="s">
        <v>141</v>
      </c>
      <c r="S56" s="261">
        <v>2</v>
      </c>
      <c r="T56" s="257" t="s">
        <v>143</v>
      </c>
      <c r="U56" s="257" t="s">
        <v>141</v>
      </c>
      <c r="V56" s="261">
        <v>2</v>
      </c>
      <c r="W56" s="257" t="s">
        <v>198</v>
      </c>
      <c r="X56" s="257" t="s">
        <v>28</v>
      </c>
      <c r="Y56" s="280">
        <f>INT(P56*V56*S56/1000)</f>
        <v>4000</v>
      </c>
      <c r="Z56" s="237"/>
      <c r="AA56" s="237"/>
      <c r="AB56" s="235"/>
      <c r="AC56" s="235"/>
      <c r="AD56" s="417">
        <v>4000</v>
      </c>
    </row>
    <row r="57" spans="1:30" s="288" customFormat="1" ht="24.95" hidden="1" customHeight="1" x14ac:dyDescent="0.15">
      <c r="A57" s="238"/>
      <c r="B57" s="363"/>
      <c r="C57" s="287"/>
      <c r="D57" s="387"/>
      <c r="E57" s="265"/>
      <c r="F57" s="264"/>
      <c r="G57" s="263"/>
      <c r="H57" s="270"/>
      <c r="I57" s="378"/>
      <c r="J57" s="378"/>
      <c r="K57" s="370"/>
      <c r="L57" s="262"/>
      <c r="M57" s="261"/>
      <c r="N57" s="261"/>
      <c r="O57" s="261"/>
      <c r="P57" s="862"/>
      <c r="Q57" s="862"/>
      <c r="R57" s="257"/>
      <c r="S57" s="261"/>
      <c r="T57" s="257"/>
      <c r="U57" s="257"/>
      <c r="V57" s="261"/>
      <c r="W57" s="257"/>
      <c r="X57" s="257"/>
      <c r="Y57" s="280">
        <f t="shared" si="15"/>
        <v>0</v>
      </c>
      <c r="Z57" s="237"/>
      <c r="AA57" s="237"/>
      <c r="AB57" s="235"/>
      <c r="AC57" s="235"/>
    </row>
    <row r="58" spans="1:30" s="288" customFormat="1" ht="24.95" hidden="1" customHeight="1" x14ac:dyDescent="0.15">
      <c r="A58" s="238"/>
      <c r="B58" s="363"/>
      <c r="C58" s="287"/>
      <c r="D58" s="387"/>
      <c r="E58" s="265"/>
      <c r="F58" s="264"/>
      <c r="G58" s="263"/>
      <c r="H58" s="270"/>
      <c r="I58" s="378"/>
      <c r="J58" s="378"/>
      <c r="K58" s="370"/>
      <c r="L58" s="262"/>
      <c r="M58" s="261"/>
      <c r="N58" s="261"/>
      <c r="O58" s="261"/>
      <c r="P58" s="862"/>
      <c r="Q58" s="862"/>
      <c r="R58" s="257"/>
      <c r="S58" s="261"/>
      <c r="T58" s="257"/>
      <c r="U58" s="257"/>
      <c r="V58" s="261"/>
      <c r="W58" s="257"/>
      <c r="X58" s="257"/>
      <c r="Y58" s="280">
        <f t="shared" si="15"/>
        <v>0</v>
      </c>
      <c r="Z58" s="237"/>
      <c r="AA58" s="237"/>
      <c r="AB58" s="235"/>
      <c r="AC58" s="235"/>
    </row>
    <row r="59" spans="1:30" s="288" customFormat="1" ht="24.95" hidden="1" customHeight="1" x14ac:dyDescent="0.15">
      <c r="A59" s="390"/>
      <c r="B59" s="391"/>
      <c r="C59" s="392"/>
      <c r="D59" s="393"/>
      <c r="E59" s="254"/>
      <c r="F59" s="253"/>
      <c r="G59" s="256"/>
      <c r="H59" s="269"/>
      <c r="I59" s="366"/>
      <c r="J59" s="366"/>
      <c r="K59" s="373"/>
      <c r="L59" s="268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7"/>
      <c r="X59" s="266"/>
      <c r="Y59" s="279"/>
      <c r="Z59" s="237"/>
      <c r="AA59" s="237"/>
      <c r="AB59" s="235"/>
      <c r="AC59" s="235"/>
    </row>
    <row r="60" spans="1:30" s="288" customFormat="1" ht="24.95" hidden="1" customHeight="1" x14ac:dyDescent="0.15">
      <c r="A60" s="238"/>
      <c r="B60" s="363"/>
      <c r="C60" s="287"/>
      <c r="D60" s="387"/>
      <c r="E60" s="277"/>
      <c r="F60" s="255"/>
      <c r="G60" s="263"/>
      <c r="H60" s="365"/>
      <c r="I60" s="368"/>
      <c r="J60" s="369"/>
      <c r="K60" s="376"/>
      <c r="L60" s="262"/>
      <c r="M60" s="261"/>
      <c r="N60" s="261"/>
      <c r="O60" s="261"/>
      <c r="P60" s="862"/>
      <c r="Q60" s="862"/>
      <c r="R60" s="257"/>
      <c r="S60" s="261"/>
      <c r="T60" s="257"/>
      <c r="U60" s="257"/>
      <c r="V60" s="261"/>
      <c r="W60" s="257"/>
      <c r="X60" s="257"/>
      <c r="Y60" s="280"/>
      <c r="Z60" s="237"/>
      <c r="AA60" s="237"/>
      <c r="AB60" s="235"/>
      <c r="AC60" s="235"/>
    </row>
    <row r="61" spans="1:30" s="288" customFormat="1" ht="24.95" hidden="1" customHeight="1" x14ac:dyDescent="0.15">
      <c r="A61" s="238"/>
      <c r="B61" s="363"/>
      <c r="C61" s="287"/>
      <c r="D61" s="387"/>
      <c r="E61" s="265"/>
      <c r="F61" s="264"/>
      <c r="G61" s="263"/>
      <c r="H61" s="290"/>
      <c r="I61" s="371"/>
      <c r="J61" s="371"/>
      <c r="K61" s="370"/>
      <c r="L61" s="262"/>
      <c r="M61" s="261"/>
      <c r="N61" s="261"/>
      <c r="O61" s="261"/>
      <c r="P61" s="362"/>
      <c r="Q61" s="362"/>
      <c r="R61" s="257"/>
      <c r="S61" s="261"/>
      <c r="T61" s="257"/>
      <c r="U61" s="257"/>
      <c r="V61" s="261"/>
      <c r="W61" s="257"/>
      <c r="X61" s="257"/>
      <c r="Y61" s="280"/>
      <c r="Z61" s="237"/>
      <c r="AA61" s="237"/>
      <c r="AB61" s="235"/>
      <c r="AC61" s="235"/>
    </row>
    <row r="62" spans="1:30" s="288" customFormat="1" ht="24.95" hidden="1" customHeight="1" x14ac:dyDescent="0.15">
      <c r="A62" s="238"/>
      <c r="B62" s="363"/>
      <c r="C62" s="287"/>
      <c r="D62" s="387"/>
      <c r="E62" s="254"/>
      <c r="F62" s="253"/>
      <c r="G62" s="296"/>
      <c r="H62" s="297"/>
      <c r="I62" s="366"/>
      <c r="J62" s="379"/>
      <c r="K62" s="380"/>
      <c r="L62" s="298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300"/>
      <c r="X62" s="299"/>
      <c r="Y62" s="301"/>
      <c r="Z62" s="237"/>
      <c r="AA62" s="237"/>
      <c r="AB62" s="235"/>
      <c r="AC62" s="235"/>
    </row>
    <row r="63" spans="1:30" s="288" customFormat="1" ht="24.95" hidden="1" customHeight="1" x14ac:dyDescent="0.15">
      <c r="A63" s="238"/>
      <c r="B63" s="363"/>
      <c r="C63" s="287"/>
      <c r="D63" s="387"/>
      <c r="E63" s="303"/>
      <c r="F63" s="264"/>
      <c r="G63" s="263"/>
      <c r="H63" s="365"/>
      <c r="I63" s="368"/>
      <c r="J63" s="369"/>
      <c r="K63" s="370"/>
      <c r="L63" s="262"/>
      <c r="M63" s="261"/>
      <c r="N63" s="261"/>
      <c r="O63" s="261"/>
      <c r="P63" s="260"/>
      <c r="Q63" s="260"/>
      <c r="R63" s="882"/>
      <c r="S63" s="882"/>
      <c r="T63" s="882"/>
      <c r="U63" s="257"/>
      <c r="V63" s="259"/>
      <c r="W63" s="258"/>
      <c r="X63" s="257"/>
      <c r="Y63" s="280"/>
      <c r="Z63" s="237"/>
      <c r="AA63" s="237"/>
      <c r="AB63" s="235"/>
      <c r="AC63" s="235"/>
    </row>
    <row r="64" spans="1:30" s="288" customFormat="1" ht="24.95" hidden="1" customHeight="1" x14ac:dyDescent="0.15">
      <c r="A64" s="238"/>
      <c r="B64" s="363"/>
      <c r="C64" s="287"/>
      <c r="D64" s="387"/>
      <c r="E64" s="304"/>
      <c r="F64" s="302"/>
      <c r="G64" s="275"/>
      <c r="H64" s="291"/>
      <c r="I64" s="377"/>
      <c r="J64" s="377"/>
      <c r="K64" s="375"/>
      <c r="L64" s="273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2"/>
      <c r="X64" s="271"/>
      <c r="Y64" s="278"/>
      <c r="Z64" s="237"/>
      <c r="AA64" s="237"/>
      <c r="AB64" s="235"/>
      <c r="AC64" s="235"/>
      <c r="AD64" s="92"/>
    </row>
    <row r="65" spans="1:30" ht="24.95" hidden="1" customHeight="1" x14ac:dyDescent="0.15">
      <c r="A65" s="176"/>
      <c r="B65" s="183"/>
      <c r="C65" s="183"/>
      <c r="D65" s="225"/>
      <c r="E65" s="202"/>
      <c r="F65" s="186"/>
      <c r="G65" s="187"/>
      <c r="H65" s="188"/>
      <c r="I65" s="366"/>
      <c r="J65" s="189"/>
      <c r="K65" s="380"/>
      <c r="L65" s="190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2"/>
    </row>
    <row r="66" spans="1:30" ht="24.95" hidden="1" customHeight="1" x14ac:dyDescent="0.15">
      <c r="A66" s="176"/>
      <c r="B66" s="183"/>
      <c r="C66" s="183"/>
      <c r="D66" s="225"/>
      <c r="E66" s="200"/>
      <c r="F66" s="133"/>
      <c r="G66" s="198"/>
      <c r="H66" s="196"/>
      <c r="I66" s="197"/>
      <c r="J66" s="197"/>
      <c r="K66" s="199"/>
      <c r="L66" s="283"/>
      <c r="M66" s="194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5"/>
      <c r="AD66" s="288"/>
    </row>
    <row r="67" spans="1:30" s="288" customFormat="1" ht="24.95" hidden="1" customHeight="1" x14ac:dyDescent="0.15">
      <c r="A67" s="238"/>
      <c r="B67" s="225"/>
      <c r="C67" s="226"/>
      <c r="D67" s="236"/>
      <c r="E67" s="241"/>
      <c r="F67" s="249"/>
      <c r="G67" s="250"/>
      <c r="H67" s="243"/>
      <c r="I67" s="366"/>
      <c r="J67" s="227"/>
      <c r="K67" s="380"/>
      <c r="L67" s="230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28"/>
      <c r="X67" s="231"/>
      <c r="Y67" s="229"/>
      <c r="Z67" s="237"/>
      <c r="AA67" s="237"/>
      <c r="AB67" s="235"/>
      <c r="AC67" s="235"/>
    </row>
    <row r="68" spans="1:30" s="288" customFormat="1" ht="24.95" hidden="1" customHeight="1" x14ac:dyDescent="0.15">
      <c r="A68" s="238"/>
      <c r="B68" s="225"/>
      <c r="C68" s="226"/>
      <c r="D68" s="232"/>
      <c r="E68" s="247"/>
      <c r="F68" s="248"/>
      <c r="G68" s="239"/>
      <c r="H68" s="244"/>
      <c r="I68" s="242"/>
      <c r="J68" s="242"/>
      <c r="K68" s="240"/>
      <c r="L68" s="232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46"/>
      <c r="X68" s="233"/>
      <c r="Y68" s="234"/>
      <c r="Z68" s="237"/>
      <c r="AA68" s="245"/>
      <c r="AB68" s="294"/>
      <c r="AC68" s="235"/>
      <c r="AD68" s="92"/>
    </row>
    <row r="69" spans="1:30" ht="13.5" x14ac:dyDescent="0.15">
      <c r="H69" s="295"/>
    </row>
    <row r="70" spans="1:30" ht="13.5" x14ac:dyDescent="0.15">
      <c r="H70" s="295"/>
    </row>
    <row r="71" spans="1:30" ht="13.5" x14ac:dyDescent="0.15">
      <c r="H71" s="295"/>
    </row>
    <row r="72" spans="1:30" ht="13.5" x14ac:dyDescent="0.15">
      <c r="H72" s="295"/>
    </row>
    <row r="73" spans="1:30" ht="13.5" x14ac:dyDescent="0.15">
      <c r="H73" s="295"/>
      <c r="L73" s="394" t="s">
        <v>180</v>
      </c>
      <c r="M73" s="193"/>
      <c r="N73" s="193"/>
      <c r="O73" s="193"/>
      <c r="P73" s="395"/>
      <c r="Q73" s="395"/>
      <c r="R73" s="879">
        <f>SUM($Y$173,$Y$192)*1000</f>
        <v>0</v>
      </c>
      <c r="S73" s="879"/>
      <c r="T73" s="879"/>
      <c r="U73" s="395" t="s">
        <v>181</v>
      </c>
      <c r="V73" s="880">
        <v>4.4999999999999998E-2</v>
      </c>
      <c r="W73" s="880"/>
      <c r="X73" s="395" t="s">
        <v>182</v>
      </c>
      <c r="Y73" s="195">
        <f>INT(SUM($R$181:$T$182)/1000*V73)</f>
        <v>0</v>
      </c>
    </row>
    <row r="74" spans="1:30" ht="13.5" x14ac:dyDescent="0.15">
      <c r="H74" s="295"/>
      <c r="L74" s="394" t="s">
        <v>183</v>
      </c>
      <c r="M74" s="396"/>
      <c r="N74" s="396"/>
      <c r="O74" s="396"/>
      <c r="P74" s="395"/>
      <c r="Q74" s="395"/>
      <c r="R74" s="879">
        <f>SUM($Y$173,$Y$192)*1000</f>
        <v>0</v>
      </c>
      <c r="S74" s="879"/>
      <c r="T74" s="879"/>
      <c r="U74" s="395" t="s">
        <v>181</v>
      </c>
      <c r="V74" s="881">
        <v>3.2599999999999997E-2</v>
      </c>
      <c r="W74" s="881"/>
      <c r="X74" s="395" t="s">
        <v>182</v>
      </c>
      <c r="Y74" s="195">
        <f t="shared" ref="Y74:Y77" si="16">INT(SUM($R$181:$T$182)/1000*V74)</f>
        <v>0</v>
      </c>
    </row>
    <row r="75" spans="1:30" ht="13.5" x14ac:dyDescent="0.15">
      <c r="H75" s="295"/>
      <c r="L75" s="394" t="s">
        <v>184</v>
      </c>
      <c r="M75" s="193"/>
      <c r="N75" s="193"/>
      <c r="O75" s="193"/>
      <c r="P75" s="395"/>
      <c r="Q75" s="395"/>
      <c r="R75" s="879">
        <f>SUM($Y$173,$Y$192)*1000</f>
        <v>0</v>
      </c>
      <c r="S75" s="879"/>
      <c r="T75" s="879"/>
      <c r="U75" s="395" t="s">
        <v>181</v>
      </c>
      <c r="V75" s="881">
        <v>8.0000000000000002E-3</v>
      </c>
      <c r="W75" s="881"/>
      <c r="X75" s="395" t="s">
        <v>182</v>
      </c>
      <c r="Y75" s="195">
        <f t="shared" si="16"/>
        <v>0</v>
      </c>
    </row>
    <row r="76" spans="1:30" ht="13.5" x14ac:dyDescent="0.15">
      <c r="H76" s="295"/>
      <c r="L76" s="394" t="s">
        <v>185</v>
      </c>
      <c r="M76" s="193"/>
      <c r="N76" s="193"/>
      <c r="O76" s="193"/>
      <c r="P76" s="395"/>
      <c r="Q76" s="395"/>
      <c r="R76" s="879">
        <f>SUM($Y$173,$Y$192)*1000</f>
        <v>0</v>
      </c>
      <c r="S76" s="879"/>
      <c r="T76" s="879"/>
      <c r="U76" s="395" t="s">
        <v>181</v>
      </c>
      <c r="V76" s="881">
        <v>9.0000000000000011E-3</v>
      </c>
      <c r="W76" s="881"/>
      <c r="X76" s="395" t="s">
        <v>182</v>
      </c>
      <c r="Y76" s="195">
        <f t="shared" si="16"/>
        <v>0</v>
      </c>
    </row>
    <row r="77" spans="1:30" ht="13.5" x14ac:dyDescent="0.15">
      <c r="H77" s="295"/>
      <c r="L77" s="394" t="s">
        <v>186</v>
      </c>
      <c r="M77" s="193"/>
      <c r="N77" s="193"/>
      <c r="O77" s="193"/>
      <c r="P77" s="395"/>
      <c r="Q77" s="395"/>
      <c r="R77" s="879">
        <f>SUM($Y$173,$Y$192)*1000</f>
        <v>0</v>
      </c>
      <c r="S77" s="879"/>
      <c r="T77" s="879"/>
      <c r="U77" s="395" t="s">
        <v>181</v>
      </c>
      <c r="V77" s="881">
        <v>5.0000000000000001E-3</v>
      </c>
      <c r="W77" s="881"/>
      <c r="X77" s="395" t="s">
        <v>182</v>
      </c>
      <c r="Y77" s="195">
        <f t="shared" si="16"/>
        <v>0</v>
      </c>
    </row>
    <row r="78" spans="1:30" ht="13.5" x14ac:dyDescent="0.15">
      <c r="H78" s="295"/>
    </row>
    <row r="79" spans="1:30" ht="13.5" x14ac:dyDescent="0.15">
      <c r="H79" s="295"/>
    </row>
    <row r="80" spans="1:30" ht="13.5" x14ac:dyDescent="0.15">
      <c r="H80" s="295"/>
    </row>
    <row r="81" spans="8:8" ht="13.5" x14ac:dyDescent="0.15">
      <c r="H81" s="295"/>
    </row>
    <row r="82" spans="8:8" ht="13.5" x14ac:dyDescent="0.15">
      <c r="H82" s="295"/>
    </row>
    <row r="83" spans="8:8" ht="13.5" x14ac:dyDescent="0.15">
      <c r="H83" s="295"/>
    </row>
    <row r="84" spans="8:8" ht="13.5" x14ac:dyDescent="0.15">
      <c r="H84" s="295"/>
    </row>
    <row r="85" spans="8:8" ht="13.5" x14ac:dyDescent="0.15">
      <c r="H85" s="295"/>
    </row>
    <row r="86" spans="8:8" ht="13.5" x14ac:dyDescent="0.15">
      <c r="H86" s="295"/>
    </row>
    <row r="87" spans="8:8" ht="13.5" x14ac:dyDescent="0.15">
      <c r="H87" s="295"/>
    </row>
    <row r="88" spans="8:8" ht="13.5" x14ac:dyDescent="0.15">
      <c r="H88" s="295"/>
    </row>
    <row r="89" spans="8:8" ht="13.5" x14ac:dyDescent="0.15">
      <c r="H89" s="295"/>
    </row>
    <row r="90" spans="8:8" ht="13.5" x14ac:dyDescent="0.15">
      <c r="H90" s="295"/>
    </row>
    <row r="91" spans="8:8" ht="13.5" x14ac:dyDescent="0.15">
      <c r="H91" s="295"/>
    </row>
    <row r="92" spans="8:8" ht="13.5" x14ac:dyDescent="0.15">
      <c r="H92" s="295"/>
    </row>
    <row r="93" spans="8:8" ht="13.5" x14ac:dyDescent="0.15">
      <c r="H93" s="295"/>
    </row>
    <row r="94" spans="8:8" ht="13.5" x14ac:dyDescent="0.15">
      <c r="H94" s="295"/>
    </row>
    <row r="95" spans="8:8" ht="13.5" x14ac:dyDescent="0.15">
      <c r="H95" s="295"/>
    </row>
    <row r="96" spans="8:8" ht="13.5" x14ac:dyDescent="0.15">
      <c r="H96" s="295"/>
    </row>
    <row r="97" spans="8:8" ht="13.5" x14ac:dyDescent="0.15">
      <c r="H97" s="295"/>
    </row>
    <row r="98" spans="8:8" ht="13.5" x14ac:dyDescent="0.15">
      <c r="H98" s="295"/>
    </row>
    <row r="99" spans="8:8" ht="13.5" x14ac:dyDescent="0.15">
      <c r="H99" s="295"/>
    </row>
    <row r="100" spans="8:8" ht="13.5" x14ac:dyDescent="0.15">
      <c r="H100" s="295"/>
    </row>
    <row r="101" spans="8:8" ht="13.5" x14ac:dyDescent="0.15">
      <c r="H101" s="295"/>
    </row>
    <row r="102" spans="8:8" ht="13.5" x14ac:dyDescent="0.15">
      <c r="H102" s="295"/>
    </row>
    <row r="103" spans="8:8" ht="13.5" x14ac:dyDescent="0.15">
      <c r="H103" s="295"/>
    </row>
    <row r="104" spans="8:8" ht="13.5" x14ac:dyDescent="0.15">
      <c r="H104" s="295"/>
    </row>
    <row r="105" spans="8:8" ht="13.5" x14ac:dyDescent="0.15">
      <c r="H105" s="295"/>
    </row>
    <row r="106" spans="8:8" ht="13.5" x14ac:dyDescent="0.15">
      <c r="H106" s="295"/>
    </row>
    <row r="107" spans="8:8" ht="13.5" x14ac:dyDescent="0.15">
      <c r="H107" s="295"/>
    </row>
    <row r="108" spans="8:8" ht="13.5" x14ac:dyDescent="0.15">
      <c r="H108" s="295"/>
    </row>
    <row r="109" spans="8:8" ht="13.5" x14ac:dyDescent="0.15">
      <c r="H109" s="295"/>
    </row>
    <row r="110" spans="8:8" ht="13.5" x14ac:dyDescent="0.15">
      <c r="H110" s="295"/>
    </row>
    <row r="111" spans="8:8" ht="13.5" x14ac:dyDescent="0.15">
      <c r="H111" s="295"/>
    </row>
    <row r="112" spans="8:8" ht="13.5" x14ac:dyDescent="0.15">
      <c r="H112" s="295"/>
    </row>
    <row r="113" spans="8:8" ht="13.5" x14ac:dyDescent="0.15">
      <c r="H113" s="295"/>
    </row>
    <row r="114" spans="8:8" ht="13.5" x14ac:dyDescent="0.15">
      <c r="H114" s="295"/>
    </row>
    <row r="115" spans="8:8" ht="13.5" x14ac:dyDescent="0.15">
      <c r="H115" s="295"/>
    </row>
    <row r="116" spans="8:8" ht="13.5" x14ac:dyDescent="0.15">
      <c r="H116" s="295"/>
    </row>
    <row r="117" spans="8:8" ht="13.5" x14ac:dyDescent="0.15">
      <c r="H117" s="295"/>
    </row>
    <row r="118" spans="8:8" ht="13.5" x14ac:dyDescent="0.15">
      <c r="H118" s="295"/>
    </row>
    <row r="119" spans="8:8" ht="13.5" x14ac:dyDescent="0.15">
      <c r="H119" s="295"/>
    </row>
    <row r="120" spans="8:8" ht="13.5" x14ac:dyDescent="0.15">
      <c r="H120" s="295"/>
    </row>
    <row r="121" spans="8:8" ht="13.5" x14ac:dyDescent="0.15">
      <c r="H121" s="295"/>
    </row>
    <row r="122" spans="8:8" ht="13.5" x14ac:dyDescent="0.15">
      <c r="H122" s="295"/>
    </row>
    <row r="123" spans="8:8" ht="13.5" x14ac:dyDescent="0.15">
      <c r="H123" s="295"/>
    </row>
    <row r="124" spans="8:8" ht="13.5" x14ac:dyDescent="0.15">
      <c r="H124" s="295"/>
    </row>
    <row r="125" spans="8:8" ht="13.5" x14ac:dyDescent="0.15">
      <c r="H125" s="295"/>
    </row>
    <row r="126" spans="8:8" ht="13.5" x14ac:dyDescent="0.15">
      <c r="H126" s="295"/>
    </row>
    <row r="127" spans="8:8" ht="13.5" x14ac:dyDescent="0.15">
      <c r="H127" s="295"/>
    </row>
    <row r="128" spans="8:8" ht="13.5" x14ac:dyDescent="0.15">
      <c r="H128" s="295"/>
    </row>
    <row r="129" spans="8:8" ht="13.5" x14ac:dyDescent="0.15">
      <c r="H129" s="295"/>
    </row>
    <row r="130" spans="8:8" ht="13.5" x14ac:dyDescent="0.15">
      <c r="H130" s="295"/>
    </row>
    <row r="131" spans="8:8" ht="13.5" x14ac:dyDescent="0.15">
      <c r="H131" s="295"/>
    </row>
    <row r="132" spans="8:8" ht="13.5" x14ac:dyDescent="0.15">
      <c r="H132" s="295"/>
    </row>
    <row r="133" spans="8:8" ht="13.5" x14ac:dyDescent="0.15">
      <c r="H133" s="295"/>
    </row>
    <row r="134" spans="8:8" ht="13.5" x14ac:dyDescent="0.15">
      <c r="H134" s="295"/>
    </row>
    <row r="135" spans="8:8" ht="13.5" x14ac:dyDescent="0.15">
      <c r="H135" s="295"/>
    </row>
    <row r="136" spans="8:8" ht="13.5" x14ac:dyDescent="0.15">
      <c r="H136" s="295"/>
    </row>
    <row r="137" spans="8:8" ht="13.5" x14ac:dyDescent="0.15">
      <c r="H137" s="295"/>
    </row>
    <row r="138" spans="8:8" ht="13.5" x14ac:dyDescent="0.15">
      <c r="H138" s="295"/>
    </row>
    <row r="139" spans="8:8" ht="13.5" x14ac:dyDescent="0.15">
      <c r="H139" s="295"/>
    </row>
    <row r="140" spans="8:8" ht="13.5" x14ac:dyDescent="0.15">
      <c r="H140" s="295"/>
    </row>
    <row r="141" spans="8:8" ht="13.5" x14ac:dyDescent="0.15">
      <c r="H141" s="295"/>
    </row>
    <row r="142" spans="8:8" ht="13.5" x14ac:dyDescent="0.15">
      <c r="H142" s="295"/>
    </row>
    <row r="143" spans="8:8" ht="13.5" x14ac:dyDescent="0.15">
      <c r="H143" s="295"/>
    </row>
    <row r="144" spans="8:8" ht="13.5" x14ac:dyDescent="0.15">
      <c r="H144" s="295"/>
    </row>
    <row r="145" spans="8:8" ht="13.5" x14ac:dyDescent="0.15">
      <c r="H145" s="295"/>
    </row>
    <row r="146" spans="8:8" ht="13.5" x14ac:dyDescent="0.15">
      <c r="H146" s="295"/>
    </row>
    <row r="147" spans="8:8" ht="13.5" x14ac:dyDescent="0.15">
      <c r="H147" s="295"/>
    </row>
    <row r="148" spans="8:8" ht="13.5" x14ac:dyDescent="0.15">
      <c r="H148" s="295"/>
    </row>
    <row r="149" spans="8:8" ht="13.5" x14ac:dyDescent="0.15">
      <c r="H149" s="295"/>
    </row>
    <row r="150" spans="8:8" ht="13.5" x14ac:dyDescent="0.15">
      <c r="H150" s="295"/>
    </row>
    <row r="151" spans="8:8" ht="13.5" x14ac:dyDescent="0.15">
      <c r="H151" s="295"/>
    </row>
    <row r="152" spans="8:8" ht="13.5" x14ac:dyDescent="0.15">
      <c r="H152" s="295"/>
    </row>
    <row r="153" spans="8:8" ht="13.5" x14ac:dyDescent="0.15">
      <c r="H153" s="295"/>
    </row>
    <row r="154" spans="8:8" ht="13.5" x14ac:dyDescent="0.15">
      <c r="H154" s="295"/>
    </row>
    <row r="155" spans="8:8" ht="13.5" x14ac:dyDescent="0.15">
      <c r="H155" s="295"/>
    </row>
    <row r="156" spans="8:8" ht="13.5" x14ac:dyDescent="0.15">
      <c r="H156" s="295"/>
    </row>
    <row r="157" spans="8:8" ht="13.5" x14ac:dyDescent="0.15">
      <c r="H157" s="295"/>
    </row>
    <row r="158" spans="8:8" ht="13.5" x14ac:dyDescent="0.15">
      <c r="H158" s="295"/>
    </row>
    <row r="159" spans="8:8" ht="13.5" x14ac:dyDescent="0.15">
      <c r="H159" s="295"/>
    </row>
    <row r="160" spans="8:8" ht="13.5" x14ac:dyDescent="0.15">
      <c r="H160" s="295"/>
    </row>
    <row r="161" spans="8:8" ht="13.5" x14ac:dyDescent="0.15">
      <c r="H161" s="295"/>
    </row>
    <row r="162" spans="8:8" ht="13.5" x14ac:dyDescent="0.15">
      <c r="H162" s="295"/>
    </row>
    <row r="163" spans="8:8" ht="13.5" x14ac:dyDescent="0.15">
      <c r="H163" s="295"/>
    </row>
    <row r="164" spans="8:8" ht="13.5" x14ac:dyDescent="0.15">
      <c r="H164" s="295"/>
    </row>
    <row r="165" spans="8:8" ht="13.5" x14ac:dyDescent="0.15">
      <c r="H165" s="295"/>
    </row>
    <row r="166" spans="8:8" ht="13.5" x14ac:dyDescent="0.15">
      <c r="H166" s="295"/>
    </row>
    <row r="167" spans="8:8" ht="13.5" x14ac:dyDescent="0.15">
      <c r="H167" s="295"/>
    </row>
    <row r="168" spans="8:8" ht="13.5" x14ac:dyDescent="0.15">
      <c r="H168" s="295"/>
    </row>
    <row r="169" spans="8:8" ht="13.5" x14ac:dyDescent="0.15">
      <c r="H169" s="295"/>
    </row>
    <row r="170" spans="8:8" ht="13.5" x14ac:dyDescent="0.15">
      <c r="H170" s="295"/>
    </row>
    <row r="171" spans="8:8" ht="13.5" x14ac:dyDescent="0.15">
      <c r="H171" s="295"/>
    </row>
    <row r="172" spans="8:8" ht="13.5" x14ac:dyDescent="0.15">
      <c r="H172" s="295"/>
    </row>
    <row r="173" spans="8:8" ht="13.5" x14ac:dyDescent="0.15">
      <c r="H173" s="295"/>
    </row>
    <row r="174" spans="8:8" ht="13.5" x14ac:dyDescent="0.15">
      <c r="H174" s="295"/>
    </row>
    <row r="175" spans="8:8" ht="13.5" x14ac:dyDescent="0.15">
      <c r="H175" s="295"/>
    </row>
    <row r="176" spans="8:8" ht="13.5" x14ac:dyDescent="0.15">
      <c r="H176" s="295"/>
    </row>
    <row r="177" spans="8:8" ht="13.5" x14ac:dyDescent="0.15">
      <c r="H177" s="295"/>
    </row>
    <row r="178" spans="8:8" ht="13.5" x14ac:dyDescent="0.15">
      <c r="H178" s="295"/>
    </row>
    <row r="179" spans="8:8" ht="13.5" x14ac:dyDescent="0.15">
      <c r="H179" s="295"/>
    </row>
    <row r="180" spans="8:8" ht="13.5" x14ac:dyDescent="0.15">
      <c r="H180" s="295"/>
    </row>
    <row r="181" spans="8:8" ht="13.5" x14ac:dyDescent="0.15">
      <c r="H181" s="295"/>
    </row>
    <row r="182" spans="8:8" ht="13.5" x14ac:dyDescent="0.15">
      <c r="H182" s="295"/>
    </row>
    <row r="183" spans="8:8" ht="13.5" x14ac:dyDescent="0.15">
      <c r="H183" s="295"/>
    </row>
    <row r="184" spans="8:8" ht="13.5" x14ac:dyDescent="0.15">
      <c r="H184" s="295"/>
    </row>
    <row r="185" spans="8:8" ht="13.5" x14ac:dyDescent="0.15">
      <c r="H185" s="295"/>
    </row>
    <row r="186" spans="8:8" ht="13.5" x14ac:dyDescent="0.15">
      <c r="H186" s="295"/>
    </row>
    <row r="187" spans="8:8" ht="13.5" x14ac:dyDescent="0.15">
      <c r="H187" s="295"/>
    </row>
    <row r="188" spans="8:8" ht="13.5" x14ac:dyDescent="0.15">
      <c r="H188" s="295"/>
    </row>
    <row r="189" spans="8:8" ht="13.5" x14ac:dyDescent="0.15">
      <c r="H189" s="295"/>
    </row>
    <row r="190" spans="8:8" ht="13.5" x14ac:dyDescent="0.15">
      <c r="H190" s="295"/>
    </row>
    <row r="191" spans="8:8" ht="13.5" x14ac:dyDescent="0.15">
      <c r="H191" s="295"/>
    </row>
    <row r="192" spans="8:8" ht="13.5" x14ac:dyDescent="0.15">
      <c r="H192" s="295"/>
    </row>
    <row r="193" spans="8:8" ht="13.5" x14ac:dyDescent="0.15">
      <c r="H193" s="295"/>
    </row>
    <row r="194" spans="8:8" ht="13.5" x14ac:dyDescent="0.15">
      <c r="H194" s="295"/>
    </row>
    <row r="195" spans="8:8" ht="13.5" x14ac:dyDescent="0.15">
      <c r="H195" s="295"/>
    </row>
    <row r="196" spans="8:8" ht="13.5" x14ac:dyDescent="0.15">
      <c r="H196" s="295"/>
    </row>
    <row r="197" spans="8:8" ht="13.5" x14ac:dyDescent="0.15">
      <c r="H197" s="295"/>
    </row>
    <row r="198" spans="8:8" ht="13.5" x14ac:dyDescent="0.15">
      <c r="H198" s="295"/>
    </row>
    <row r="199" spans="8:8" ht="13.5" x14ac:dyDescent="0.15">
      <c r="H199" s="295"/>
    </row>
    <row r="200" spans="8:8" ht="13.5" x14ac:dyDescent="0.15">
      <c r="H200" s="295"/>
    </row>
    <row r="201" spans="8:8" ht="13.5" x14ac:dyDescent="0.15">
      <c r="H201" s="295"/>
    </row>
    <row r="202" spans="8:8" ht="13.5" x14ac:dyDescent="0.15">
      <c r="H202" s="295"/>
    </row>
    <row r="203" spans="8:8" ht="13.5" x14ac:dyDescent="0.15">
      <c r="H203" s="295"/>
    </row>
    <row r="204" spans="8:8" ht="13.5" x14ac:dyDescent="0.15">
      <c r="H204" s="295"/>
    </row>
    <row r="205" spans="8:8" ht="13.5" x14ac:dyDescent="0.15">
      <c r="H205" s="295"/>
    </row>
    <row r="206" spans="8:8" ht="13.5" x14ac:dyDescent="0.15">
      <c r="H206" s="295"/>
    </row>
    <row r="207" spans="8:8" ht="13.5" x14ac:dyDescent="0.15">
      <c r="H207" s="295"/>
    </row>
    <row r="208" spans="8:8" ht="13.5" x14ac:dyDescent="0.15">
      <c r="H208" s="295"/>
    </row>
    <row r="209" spans="8:8" ht="13.5" x14ac:dyDescent="0.15">
      <c r="H209" s="295"/>
    </row>
    <row r="210" spans="8:8" ht="13.5" x14ac:dyDescent="0.15">
      <c r="H210" s="295"/>
    </row>
    <row r="211" spans="8:8" ht="13.5" x14ac:dyDescent="0.15">
      <c r="H211" s="295"/>
    </row>
    <row r="212" spans="8:8" ht="13.5" x14ac:dyDescent="0.15">
      <c r="H212" s="295"/>
    </row>
    <row r="213" spans="8:8" ht="13.5" x14ac:dyDescent="0.15">
      <c r="H213" s="295"/>
    </row>
    <row r="214" spans="8:8" ht="13.5" x14ac:dyDescent="0.15">
      <c r="H214" s="295"/>
    </row>
    <row r="215" spans="8:8" ht="13.5" x14ac:dyDescent="0.15">
      <c r="H215" s="295"/>
    </row>
    <row r="216" spans="8:8" ht="13.5" x14ac:dyDescent="0.15">
      <c r="H216" s="295"/>
    </row>
    <row r="217" spans="8:8" ht="13.5" x14ac:dyDescent="0.15">
      <c r="H217" s="295"/>
    </row>
    <row r="218" spans="8:8" ht="13.5" x14ac:dyDescent="0.15">
      <c r="H218" s="295"/>
    </row>
    <row r="219" spans="8:8" ht="13.5" x14ac:dyDescent="0.15">
      <c r="H219" s="295"/>
    </row>
    <row r="220" spans="8:8" ht="13.5" x14ac:dyDescent="0.15">
      <c r="H220" s="295"/>
    </row>
    <row r="221" spans="8:8" ht="13.5" x14ac:dyDescent="0.15">
      <c r="H221" s="295"/>
    </row>
    <row r="222" spans="8:8" ht="13.5" x14ac:dyDescent="0.15">
      <c r="H222" s="295"/>
    </row>
    <row r="223" spans="8:8" ht="13.5" x14ac:dyDescent="0.15">
      <c r="H223" s="295"/>
    </row>
    <row r="224" spans="8:8" ht="13.5" x14ac:dyDescent="0.15">
      <c r="H224" s="295"/>
    </row>
    <row r="225" spans="8:8" ht="13.5" x14ac:dyDescent="0.15">
      <c r="H225" s="295"/>
    </row>
    <row r="226" spans="8:8" ht="13.5" x14ac:dyDescent="0.15">
      <c r="H226" s="295"/>
    </row>
    <row r="227" spans="8:8" ht="13.5" x14ac:dyDescent="0.15">
      <c r="H227" s="295"/>
    </row>
    <row r="228" spans="8:8" ht="13.5" x14ac:dyDescent="0.15">
      <c r="H228" s="295"/>
    </row>
    <row r="229" spans="8:8" ht="13.5" x14ac:dyDescent="0.15">
      <c r="H229" s="295"/>
    </row>
    <row r="230" spans="8:8" ht="13.5" x14ac:dyDescent="0.15">
      <c r="H230" s="295"/>
    </row>
    <row r="231" spans="8:8" ht="13.5" x14ac:dyDescent="0.15">
      <c r="H231" s="295"/>
    </row>
    <row r="232" spans="8:8" ht="13.5" x14ac:dyDescent="0.15">
      <c r="H232" s="295"/>
    </row>
    <row r="233" spans="8:8" ht="13.5" x14ac:dyDescent="0.15">
      <c r="H233" s="295"/>
    </row>
    <row r="234" spans="8:8" ht="13.5" x14ac:dyDescent="0.15">
      <c r="H234" s="295"/>
    </row>
    <row r="235" spans="8:8" ht="13.5" x14ac:dyDescent="0.15">
      <c r="H235" s="295"/>
    </row>
    <row r="236" spans="8:8" ht="13.5" x14ac:dyDescent="0.15">
      <c r="H236" s="295"/>
    </row>
    <row r="237" spans="8:8" ht="13.5" x14ac:dyDescent="0.15">
      <c r="H237" s="295"/>
    </row>
    <row r="238" spans="8:8" ht="13.5" x14ac:dyDescent="0.15">
      <c r="H238" s="295"/>
    </row>
    <row r="239" spans="8:8" ht="13.5" x14ac:dyDescent="0.15">
      <c r="H239" s="295"/>
    </row>
    <row r="240" spans="8:8" ht="13.5" x14ac:dyDescent="0.15">
      <c r="H240" s="295"/>
    </row>
    <row r="241" spans="8:8" ht="13.5" x14ac:dyDescent="0.15">
      <c r="H241" s="295"/>
    </row>
    <row r="242" spans="8:8" ht="13.5" x14ac:dyDescent="0.15">
      <c r="H242" s="295"/>
    </row>
    <row r="243" spans="8:8" ht="13.5" x14ac:dyDescent="0.15">
      <c r="H243" s="295"/>
    </row>
    <row r="244" spans="8:8" ht="13.5" x14ac:dyDescent="0.15">
      <c r="H244" s="295"/>
    </row>
    <row r="245" spans="8:8" ht="13.5" x14ac:dyDescent="0.15">
      <c r="H245" s="295"/>
    </row>
    <row r="246" spans="8:8" ht="13.5" x14ac:dyDescent="0.15">
      <c r="H246" s="295"/>
    </row>
    <row r="247" spans="8:8" ht="13.5" x14ac:dyDescent="0.15">
      <c r="H247" s="295"/>
    </row>
    <row r="248" spans="8:8" ht="13.5" x14ac:dyDescent="0.15">
      <c r="H248" s="295"/>
    </row>
    <row r="249" spans="8:8" ht="13.5" x14ac:dyDescent="0.15">
      <c r="H249" s="295"/>
    </row>
    <row r="250" spans="8:8" ht="13.5" x14ac:dyDescent="0.15">
      <c r="H250" s="295"/>
    </row>
    <row r="251" spans="8:8" ht="13.5" x14ac:dyDescent="0.15">
      <c r="H251" s="295"/>
    </row>
    <row r="252" spans="8:8" ht="13.5" x14ac:dyDescent="0.15">
      <c r="H252" s="295"/>
    </row>
    <row r="253" spans="8:8" ht="13.5" x14ac:dyDescent="0.15">
      <c r="H253" s="295"/>
    </row>
    <row r="254" spans="8:8" ht="13.5" x14ac:dyDescent="0.15">
      <c r="H254" s="295"/>
    </row>
    <row r="255" spans="8:8" ht="13.5" x14ac:dyDescent="0.15">
      <c r="H255" s="295"/>
    </row>
    <row r="256" spans="8:8" ht="13.5" x14ac:dyDescent="0.15">
      <c r="H256" s="295"/>
    </row>
    <row r="257" spans="8:8" ht="13.5" x14ac:dyDescent="0.15">
      <c r="H257" s="295"/>
    </row>
    <row r="258" spans="8:8" ht="13.5" x14ac:dyDescent="0.15">
      <c r="H258" s="295"/>
    </row>
    <row r="259" spans="8:8" ht="13.5" x14ac:dyDescent="0.15">
      <c r="H259" s="295"/>
    </row>
    <row r="260" spans="8:8" ht="13.5" x14ac:dyDescent="0.15">
      <c r="H260" s="295"/>
    </row>
    <row r="261" spans="8:8" ht="13.5" x14ac:dyDescent="0.15">
      <c r="H261" s="295"/>
    </row>
    <row r="262" spans="8:8" ht="13.5" x14ac:dyDescent="0.15">
      <c r="H262" s="295"/>
    </row>
    <row r="263" spans="8:8" ht="13.5" x14ac:dyDescent="0.15">
      <c r="H263" s="295"/>
    </row>
    <row r="264" spans="8:8" ht="13.5" x14ac:dyDescent="0.15">
      <c r="H264" s="295"/>
    </row>
    <row r="265" spans="8:8" ht="13.5" x14ac:dyDescent="0.15">
      <c r="H265" s="295"/>
    </row>
    <row r="266" spans="8:8" ht="13.5" x14ac:dyDescent="0.15">
      <c r="H266" s="295"/>
    </row>
    <row r="267" spans="8:8" ht="13.5" x14ac:dyDescent="0.15">
      <c r="H267" s="295"/>
    </row>
    <row r="268" spans="8:8" ht="13.5" x14ac:dyDescent="0.15">
      <c r="H268" s="295"/>
    </row>
    <row r="269" spans="8:8" ht="13.5" x14ac:dyDescent="0.15">
      <c r="H269" s="295"/>
    </row>
    <row r="270" spans="8:8" ht="13.5" x14ac:dyDescent="0.15">
      <c r="H270" s="295"/>
    </row>
    <row r="271" spans="8:8" ht="13.5" x14ac:dyDescent="0.15">
      <c r="H271" s="295"/>
    </row>
    <row r="272" spans="8:8" ht="13.5" x14ac:dyDescent="0.15">
      <c r="H272" s="295"/>
    </row>
    <row r="273" spans="8:8" ht="13.5" x14ac:dyDescent="0.15">
      <c r="H273" s="295"/>
    </row>
    <row r="274" spans="8:8" ht="13.5" x14ac:dyDescent="0.15">
      <c r="H274" s="295"/>
    </row>
    <row r="275" spans="8:8" ht="13.5" x14ac:dyDescent="0.15">
      <c r="H275" s="295"/>
    </row>
    <row r="276" spans="8:8" ht="13.5" x14ac:dyDescent="0.15">
      <c r="H276" s="295"/>
    </row>
    <row r="277" spans="8:8" ht="13.5" x14ac:dyDescent="0.15">
      <c r="H277" s="295"/>
    </row>
    <row r="278" spans="8:8" ht="13.5" x14ac:dyDescent="0.15">
      <c r="H278" s="295"/>
    </row>
    <row r="279" spans="8:8" ht="13.5" x14ac:dyDescent="0.15">
      <c r="H279" s="295"/>
    </row>
    <row r="280" spans="8:8" ht="13.5" x14ac:dyDescent="0.15">
      <c r="H280" s="295"/>
    </row>
    <row r="281" spans="8:8" ht="13.5" x14ac:dyDescent="0.15">
      <c r="H281" s="295"/>
    </row>
    <row r="282" spans="8:8" ht="13.5" x14ac:dyDescent="0.15">
      <c r="H282" s="295"/>
    </row>
    <row r="283" spans="8:8" ht="13.5" x14ac:dyDescent="0.15">
      <c r="H283" s="295"/>
    </row>
    <row r="284" spans="8:8" ht="13.5" x14ac:dyDescent="0.15">
      <c r="H284" s="295"/>
    </row>
    <row r="285" spans="8:8" ht="13.5" x14ac:dyDescent="0.15">
      <c r="H285" s="295"/>
    </row>
    <row r="286" spans="8:8" ht="13.5" x14ac:dyDescent="0.15">
      <c r="H286" s="295"/>
    </row>
    <row r="287" spans="8:8" ht="13.5" x14ac:dyDescent="0.15">
      <c r="H287" s="295"/>
    </row>
    <row r="288" spans="8:8" ht="13.5" x14ac:dyDescent="0.15">
      <c r="H288" s="295"/>
    </row>
    <row r="289" spans="8:8" ht="13.5" x14ac:dyDescent="0.15">
      <c r="H289" s="295"/>
    </row>
    <row r="290" spans="8:8" ht="13.5" x14ac:dyDescent="0.15">
      <c r="H290" s="295"/>
    </row>
    <row r="291" spans="8:8" ht="13.5" x14ac:dyDescent="0.15">
      <c r="H291" s="295"/>
    </row>
    <row r="292" spans="8:8" ht="13.5" x14ac:dyDescent="0.15">
      <c r="H292" s="295"/>
    </row>
    <row r="293" spans="8:8" ht="13.5" x14ac:dyDescent="0.15">
      <c r="H293" s="295"/>
    </row>
    <row r="294" spans="8:8" ht="13.5" x14ac:dyDescent="0.15">
      <c r="H294" s="295"/>
    </row>
    <row r="295" spans="8:8" ht="13.5" x14ac:dyDescent="0.15">
      <c r="H295" s="295"/>
    </row>
    <row r="296" spans="8:8" ht="13.5" x14ac:dyDescent="0.15">
      <c r="H296" s="295"/>
    </row>
    <row r="297" spans="8:8" ht="13.5" x14ac:dyDescent="0.15">
      <c r="H297" s="295"/>
    </row>
    <row r="298" spans="8:8" ht="13.5" x14ac:dyDescent="0.15">
      <c r="H298" s="295"/>
    </row>
    <row r="299" spans="8:8" ht="13.5" x14ac:dyDescent="0.15">
      <c r="H299" s="295"/>
    </row>
    <row r="300" spans="8:8" ht="13.5" x14ac:dyDescent="0.15">
      <c r="H300" s="295"/>
    </row>
    <row r="301" spans="8:8" ht="13.5" x14ac:dyDescent="0.15">
      <c r="H301" s="295"/>
    </row>
    <row r="302" spans="8:8" ht="13.5" x14ac:dyDescent="0.15">
      <c r="H302" s="295"/>
    </row>
    <row r="303" spans="8:8" ht="13.5" x14ac:dyDescent="0.15">
      <c r="H303" s="295"/>
    </row>
    <row r="304" spans="8:8" ht="13.5" x14ac:dyDescent="0.15">
      <c r="H304" s="295"/>
    </row>
    <row r="305" spans="8:8" ht="13.5" x14ac:dyDescent="0.15">
      <c r="H305" s="295"/>
    </row>
    <row r="306" spans="8:8" ht="13.5" x14ac:dyDescent="0.15">
      <c r="H306" s="295"/>
    </row>
    <row r="307" spans="8:8" ht="13.5" x14ac:dyDescent="0.15">
      <c r="H307" s="295"/>
    </row>
    <row r="308" spans="8:8" ht="13.5" x14ac:dyDescent="0.15">
      <c r="H308" s="295"/>
    </row>
    <row r="309" spans="8:8" ht="13.5" x14ac:dyDescent="0.15">
      <c r="H309" s="295"/>
    </row>
    <row r="310" spans="8:8" ht="13.5" x14ac:dyDescent="0.15">
      <c r="H310" s="295"/>
    </row>
    <row r="311" spans="8:8" ht="13.5" x14ac:dyDescent="0.15">
      <c r="H311" s="295"/>
    </row>
    <row r="312" spans="8:8" ht="13.5" x14ac:dyDescent="0.15">
      <c r="H312" s="295"/>
    </row>
    <row r="313" spans="8:8" ht="13.5" x14ac:dyDescent="0.15">
      <c r="H313" s="295"/>
    </row>
    <row r="314" spans="8:8" ht="13.5" x14ac:dyDescent="0.15">
      <c r="H314" s="295"/>
    </row>
    <row r="315" spans="8:8" ht="13.5" x14ac:dyDescent="0.15">
      <c r="H315" s="295"/>
    </row>
    <row r="316" spans="8:8" ht="13.5" x14ac:dyDescent="0.15">
      <c r="H316" s="295"/>
    </row>
    <row r="317" spans="8:8" ht="13.5" x14ac:dyDescent="0.15">
      <c r="H317" s="295"/>
    </row>
    <row r="318" spans="8:8" ht="13.5" x14ac:dyDescent="0.15">
      <c r="H318" s="295"/>
    </row>
    <row r="319" spans="8:8" ht="13.5" x14ac:dyDescent="0.15">
      <c r="H319" s="295"/>
    </row>
    <row r="320" spans="8:8" ht="13.5" x14ac:dyDescent="0.15">
      <c r="H320" s="295"/>
    </row>
    <row r="321" spans="8:8" ht="13.5" x14ac:dyDescent="0.15">
      <c r="H321" s="295"/>
    </row>
    <row r="322" spans="8:8" ht="13.5" x14ac:dyDescent="0.15">
      <c r="H322" s="295"/>
    </row>
    <row r="323" spans="8:8" ht="13.5" x14ac:dyDescent="0.15">
      <c r="H323" s="295"/>
    </row>
    <row r="324" spans="8:8" ht="13.5" x14ac:dyDescent="0.15">
      <c r="H324" s="295"/>
    </row>
    <row r="325" spans="8:8" ht="13.5" x14ac:dyDescent="0.15">
      <c r="H325" s="295"/>
    </row>
    <row r="326" spans="8:8" ht="13.5" x14ac:dyDescent="0.15">
      <c r="H326" s="295"/>
    </row>
    <row r="327" spans="8:8" ht="13.5" x14ac:dyDescent="0.15">
      <c r="H327" s="295"/>
    </row>
    <row r="328" spans="8:8" ht="13.5" x14ac:dyDescent="0.15">
      <c r="H328" s="295"/>
    </row>
    <row r="329" spans="8:8" ht="13.5" x14ac:dyDescent="0.15">
      <c r="H329" s="295"/>
    </row>
    <row r="330" spans="8:8" ht="13.5" x14ac:dyDescent="0.15">
      <c r="H330" s="295"/>
    </row>
    <row r="331" spans="8:8" ht="13.5" x14ac:dyDescent="0.15">
      <c r="H331" s="295"/>
    </row>
    <row r="332" spans="8:8" ht="13.5" x14ac:dyDescent="0.15">
      <c r="H332" s="295"/>
    </row>
    <row r="333" spans="8:8" ht="13.5" x14ac:dyDescent="0.15">
      <c r="H333" s="295"/>
    </row>
    <row r="334" spans="8:8" ht="13.5" x14ac:dyDescent="0.15">
      <c r="H334" s="295"/>
    </row>
    <row r="335" spans="8:8" ht="13.5" x14ac:dyDescent="0.15">
      <c r="H335" s="295"/>
    </row>
    <row r="336" spans="8:8" ht="13.5" x14ac:dyDescent="0.15">
      <c r="H336" s="295"/>
    </row>
    <row r="337" spans="8:8" ht="13.5" x14ac:dyDescent="0.15">
      <c r="H337" s="295"/>
    </row>
    <row r="338" spans="8:8" ht="13.5" x14ac:dyDescent="0.15">
      <c r="H338" s="295"/>
    </row>
    <row r="339" spans="8:8" ht="13.5" x14ac:dyDescent="0.15">
      <c r="H339" s="295"/>
    </row>
    <row r="340" spans="8:8" ht="13.5" x14ac:dyDescent="0.15">
      <c r="H340" s="295"/>
    </row>
    <row r="341" spans="8:8" ht="13.5" x14ac:dyDescent="0.15">
      <c r="H341" s="295"/>
    </row>
    <row r="342" spans="8:8" ht="13.5" x14ac:dyDescent="0.15">
      <c r="H342" s="295"/>
    </row>
    <row r="343" spans="8:8" ht="13.5" x14ac:dyDescent="0.15">
      <c r="H343" s="295"/>
    </row>
    <row r="344" spans="8:8" ht="13.5" x14ac:dyDescent="0.15">
      <c r="H344" s="295"/>
    </row>
    <row r="345" spans="8:8" ht="13.5" x14ac:dyDescent="0.15">
      <c r="H345" s="295"/>
    </row>
    <row r="346" spans="8:8" ht="13.5" x14ac:dyDescent="0.15">
      <c r="H346" s="295"/>
    </row>
    <row r="347" spans="8:8" ht="13.5" x14ac:dyDescent="0.15">
      <c r="H347" s="295"/>
    </row>
    <row r="348" spans="8:8" ht="13.5" x14ac:dyDescent="0.15">
      <c r="H348" s="295"/>
    </row>
    <row r="349" spans="8:8" ht="13.5" x14ac:dyDescent="0.15">
      <c r="H349" s="295"/>
    </row>
    <row r="350" spans="8:8" ht="13.5" x14ac:dyDescent="0.15">
      <c r="H350" s="295"/>
    </row>
    <row r="351" spans="8:8" ht="13.5" x14ac:dyDescent="0.15">
      <c r="H351" s="295"/>
    </row>
    <row r="352" spans="8:8" ht="13.5" x14ac:dyDescent="0.15">
      <c r="H352" s="295"/>
    </row>
    <row r="353" spans="8:8" ht="13.5" x14ac:dyDescent="0.15">
      <c r="H353" s="295"/>
    </row>
    <row r="354" spans="8:8" ht="13.5" x14ac:dyDescent="0.15">
      <c r="H354" s="295"/>
    </row>
    <row r="355" spans="8:8" ht="13.5" x14ac:dyDescent="0.15">
      <c r="H355" s="295"/>
    </row>
    <row r="356" spans="8:8" ht="13.5" x14ac:dyDescent="0.15">
      <c r="H356" s="295"/>
    </row>
    <row r="357" spans="8:8" ht="13.5" x14ac:dyDescent="0.15">
      <c r="H357" s="295"/>
    </row>
    <row r="358" spans="8:8" ht="13.5" x14ac:dyDescent="0.15">
      <c r="H358" s="295"/>
    </row>
    <row r="359" spans="8:8" ht="13.5" x14ac:dyDescent="0.15">
      <c r="H359" s="295"/>
    </row>
    <row r="360" spans="8:8" ht="13.5" x14ac:dyDescent="0.15">
      <c r="H360" s="295"/>
    </row>
    <row r="361" spans="8:8" ht="13.5" x14ac:dyDescent="0.15">
      <c r="H361" s="295"/>
    </row>
    <row r="362" spans="8:8" ht="13.5" x14ac:dyDescent="0.15">
      <c r="H362" s="295"/>
    </row>
    <row r="363" spans="8:8" ht="13.5" x14ac:dyDescent="0.15">
      <c r="H363" s="295"/>
    </row>
    <row r="364" spans="8:8" ht="13.5" x14ac:dyDescent="0.15">
      <c r="H364" s="295"/>
    </row>
    <row r="365" spans="8:8" ht="13.5" x14ac:dyDescent="0.15">
      <c r="H365" s="295"/>
    </row>
    <row r="366" spans="8:8" ht="13.5" x14ac:dyDescent="0.15">
      <c r="H366" s="295"/>
    </row>
    <row r="367" spans="8:8" ht="13.5" x14ac:dyDescent="0.15">
      <c r="H367" s="295"/>
    </row>
    <row r="368" spans="8:8" ht="13.5" x14ac:dyDescent="0.15">
      <c r="H368" s="295"/>
    </row>
    <row r="369" spans="8:8" ht="13.5" x14ac:dyDescent="0.15">
      <c r="H369" s="295"/>
    </row>
    <row r="370" spans="8:8" ht="13.5" x14ac:dyDescent="0.15">
      <c r="H370" s="295"/>
    </row>
  </sheetData>
  <mergeCells count="60">
    <mergeCell ref="P57:Q57"/>
    <mergeCell ref="P58:Q58"/>
    <mergeCell ref="R77:T77"/>
    <mergeCell ref="V77:W77"/>
    <mergeCell ref="R74:T74"/>
    <mergeCell ref="V74:W74"/>
    <mergeCell ref="R75:T75"/>
    <mergeCell ref="V75:W75"/>
    <mergeCell ref="R76:T76"/>
    <mergeCell ref="V76:W76"/>
    <mergeCell ref="P60:Q60"/>
    <mergeCell ref="P24:Q24"/>
    <mergeCell ref="V32:W32"/>
    <mergeCell ref="V22:W22"/>
    <mergeCell ref="R73:T73"/>
    <mergeCell ref="V73:W73"/>
    <mergeCell ref="V28:W28"/>
    <mergeCell ref="R25:T25"/>
    <mergeCell ref="V25:W25"/>
    <mergeCell ref="R26:T26"/>
    <mergeCell ref="V26:W26"/>
    <mergeCell ref="R27:T27"/>
    <mergeCell ref="V27:W27"/>
    <mergeCell ref="R28:T28"/>
    <mergeCell ref="R29:T29"/>
    <mergeCell ref="V29:W29"/>
    <mergeCell ref="R63:T63"/>
    <mergeCell ref="V19:W19"/>
    <mergeCell ref="D10:G10"/>
    <mergeCell ref="P13:Q13"/>
    <mergeCell ref="P14:Q14"/>
    <mergeCell ref="P20:Q20"/>
    <mergeCell ref="V20:W20"/>
    <mergeCell ref="P15:Q15"/>
    <mergeCell ref="P18:Q18"/>
    <mergeCell ref="A1:Y1"/>
    <mergeCell ref="A4:G4"/>
    <mergeCell ref="J4:Y4"/>
    <mergeCell ref="L5:Y5"/>
    <mergeCell ref="A6:G6"/>
    <mergeCell ref="A7:G7"/>
    <mergeCell ref="B8:G8"/>
    <mergeCell ref="C9:G9"/>
    <mergeCell ref="P17:Q17"/>
    <mergeCell ref="P22:Q22"/>
    <mergeCell ref="P19:Q19"/>
    <mergeCell ref="P55:Q55"/>
    <mergeCell ref="P56:Q56"/>
    <mergeCell ref="P35:Q35"/>
    <mergeCell ref="P49:Q49"/>
    <mergeCell ref="P52:Q52"/>
    <mergeCell ref="P40:Q40"/>
    <mergeCell ref="P39:Q39"/>
    <mergeCell ref="P50:Q50"/>
    <mergeCell ref="P38:Q38"/>
    <mergeCell ref="P51:Q51"/>
    <mergeCell ref="P43:Q43"/>
    <mergeCell ref="P44:Q44"/>
    <mergeCell ref="P46:Q46"/>
    <mergeCell ref="P45:Q45"/>
  </mergeCells>
  <phoneticPr fontId="28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  <rowBreaks count="1" manualBreakCount="1">
    <brk id="47" max="2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view="pageBreakPreview" zoomScaleNormal="100" zoomScaleSheetLayoutView="100" workbookViewId="0">
      <pane ySplit="6" topLeftCell="A7" activePane="bottomLeft" state="frozen"/>
      <selection activeCell="G17" sqref="G17"/>
      <selection pane="bottomLeft" activeCell="G17" sqref="G17"/>
    </sheetView>
  </sheetViews>
  <sheetFormatPr defaultRowHeight="25.5" customHeight="1" x14ac:dyDescent="0.15"/>
  <cols>
    <col min="1" max="4" width="5" style="98" customWidth="1"/>
    <col min="5" max="5" width="26.21875" style="98" bestFit="1" customWidth="1"/>
    <col min="6" max="7" width="12.109375" style="134" customWidth="1"/>
    <col min="8" max="8" width="12.109375" style="135" customWidth="1"/>
    <col min="9" max="12" width="5.88671875" style="136" customWidth="1"/>
    <col min="13" max="20" width="4.109375" style="136" customWidth="1"/>
    <col min="21" max="21" width="11.21875" style="137" customWidth="1"/>
    <col min="22" max="22" width="10.5546875" style="98" bestFit="1" customWidth="1"/>
    <col min="23" max="16384" width="8.88671875" style="98"/>
  </cols>
  <sheetData>
    <row r="1" spans="1:21" s="90" customFormat="1" ht="30" customHeight="1" x14ac:dyDescent="0.15">
      <c r="A1" s="886" t="s">
        <v>146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</row>
    <row r="2" spans="1:21" ht="8.1" customHeight="1" x14ac:dyDescent="0.15">
      <c r="A2" s="91"/>
      <c r="B2" s="92"/>
      <c r="C2" s="92"/>
      <c r="D2" s="92"/>
      <c r="E2" s="92"/>
      <c r="F2" s="93"/>
      <c r="G2" s="94"/>
      <c r="H2" s="95"/>
      <c r="I2" s="96"/>
      <c r="J2" s="96"/>
      <c r="K2" s="97"/>
      <c r="L2" s="97"/>
      <c r="M2" s="97"/>
      <c r="N2" s="97"/>
      <c r="O2" s="97"/>
      <c r="P2" s="97"/>
      <c r="Q2" s="97"/>
      <c r="R2" s="97"/>
      <c r="S2" s="97"/>
      <c r="T2" s="97"/>
      <c r="U2" s="94"/>
    </row>
    <row r="3" spans="1:21" ht="25.5" customHeight="1" thickBot="1" x14ac:dyDescent="0.2">
      <c r="A3" s="91" t="s">
        <v>110</v>
      </c>
      <c r="B3" s="92"/>
      <c r="C3" s="92"/>
      <c r="D3" s="92"/>
      <c r="E3" s="92"/>
      <c r="F3" s="99"/>
      <c r="G3" s="99"/>
      <c r="H3" s="95"/>
      <c r="I3" s="100"/>
      <c r="J3" s="100"/>
      <c r="K3" s="97"/>
      <c r="L3" s="97"/>
      <c r="M3" s="97"/>
      <c r="N3" s="97"/>
      <c r="O3" s="97"/>
      <c r="P3" s="97"/>
      <c r="Q3" s="97"/>
      <c r="R3" s="97"/>
      <c r="S3" s="97"/>
      <c r="T3" s="97"/>
      <c r="U3" s="101" t="s">
        <v>111</v>
      </c>
    </row>
    <row r="4" spans="1:21" s="102" customFormat="1" ht="21.95" customHeight="1" x14ac:dyDescent="0.15">
      <c r="A4" s="887" t="s">
        <v>112</v>
      </c>
      <c r="B4" s="888"/>
      <c r="C4" s="888"/>
      <c r="D4" s="888"/>
      <c r="E4" s="888"/>
      <c r="F4" s="889" t="s">
        <v>113</v>
      </c>
      <c r="G4" s="889"/>
      <c r="H4" s="889"/>
      <c r="I4" s="889"/>
      <c r="J4" s="889"/>
      <c r="K4" s="889"/>
      <c r="L4" s="889"/>
      <c r="M4" s="889"/>
      <c r="N4" s="889"/>
      <c r="O4" s="889"/>
      <c r="P4" s="889"/>
      <c r="Q4" s="889"/>
      <c r="R4" s="889"/>
      <c r="S4" s="889"/>
      <c r="T4" s="889"/>
      <c r="U4" s="890"/>
    </row>
    <row r="5" spans="1:21" ht="21.95" customHeight="1" x14ac:dyDescent="0.15">
      <c r="A5" s="891" t="s">
        <v>114</v>
      </c>
      <c r="B5" s="892"/>
      <c r="C5" s="892"/>
      <c r="D5" s="892"/>
      <c r="E5" s="893"/>
      <c r="F5" s="103" t="s">
        <v>115</v>
      </c>
      <c r="G5" s="103" t="s">
        <v>153</v>
      </c>
      <c r="H5" s="103" t="s">
        <v>154</v>
      </c>
      <c r="I5" s="894" t="s">
        <v>116</v>
      </c>
      <c r="J5" s="894"/>
      <c r="K5" s="894"/>
      <c r="L5" s="894"/>
      <c r="M5" s="894"/>
      <c r="N5" s="894"/>
      <c r="O5" s="894"/>
      <c r="P5" s="894"/>
      <c r="Q5" s="894"/>
      <c r="R5" s="894"/>
      <c r="S5" s="894"/>
      <c r="T5" s="894"/>
      <c r="U5" s="895"/>
    </row>
    <row r="6" spans="1:21" ht="24.95" customHeight="1" x14ac:dyDescent="0.15">
      <c r="A6" s="896" t="s">
        <v>117</v>
      </c>
      <c r="B6" s="897"/>
      <c r="C6" s="897"/>
      <c r="D6" s="897"/>
      <c r="E6" s="898"/>
      <c r="F6" s="104">
        <f>G6+H6</f>
        <v>30000</v>
      </c>
      <c r="G6" s="104"/>
      <c r="H6" s="313">
        <f>+H7</f>
        <v>30000</v>
      </c>
      <c r="I6" s="105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1:21" ht="24.95" customHeight="1" x14ac:dyDescent="0.15">
      <c r="A7" s="108" t="s">
        <v>118</v>
      </c>
      <c r="B7" s="883" t="s">
        <v>119</v>
      </c>
      <c r="C7" s="883"/>
      <c r="D7" s="883"/>
      <c r="E7" s="884"/>
      <c r="F7" s="109">
        <f t="shared" ref="F7:F10" si="0">G7+H7</f>
        <v>30000</v>
      </c>
      <c r="G7" s="109"/>
      <c r="H7" s="314">
        <f>+H8</f>
        <v>30000</v>
      </c>
      <c r="I7" s="110" t="s">
        <v>118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</row>
    <row r="8" spans="1:21" ht="24.95" customHeight="1" x14ac:dyDescent="0.15">
      <c r="A8" s="113"/>
      <c r="B8" s="115"/>
      <c r="C8" s="883" t="s">
        <v>120</v>
      </c>
      <c r="D8" s="883"/>
      <c r="E8" s="884"/>
      <c r="F8" s="109">
        <f t="shared" si="0"/>
        <v>30000</v>
      </c>
      <c r="G8" s="109"/>
      <c r="H8" s="314">
        <f>+H9</f>
        <v>30000</v>
      </c>
      <c r="I8" s="110" t="s">
        <v>118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/>
    </row>
    <row r="9" spans="1:21" ht="24.95" customHeight="1" x14ac:dyDescent="0.15">
      <c r="A9" s="113"/>
      <c r="B9" s="115"/>
      <c r="C9" s="114" t="s">
        <v>118</v>
      </c>
      <c r="D9" s="883" t="s">
        <v>155</v>
      </c>
      <c r="E9" s="884"/>
      <c r="F9" s="116">
        <f t="shared" si="0"/>
        <v>30000</v>
      </c>
      <c r="G9" s="109"/>
      <c r="H9" s="314">
        <f>+H10</f>
        <v>30000</v>
      </c>
      <c r="I9" s="110" t="s">
        <v>118</v>
      </c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/>
    </row>
    <row r="10" spans="1:21" ht="24.95" customHeight="1" x14ac:dyDescent="0.15">
      <c r="A10" s="113"/>
      <c r="B10" s="115"/>
      <c r="C10" s="115"/>
      <c r="D10" s="885" t="s">
        <v>118</v>
      </c>
      <c r="E10" s="119" t="s">
        <v>156</v>
      </c>
      <c r="F10" s="116">
        <f t="shared" si="0"/>
        <v>30000</v>
      </c>
      <c r="G10" s="116"/>
      <c r="H10" s="315">
        <f>+U10</f>
        <v>30000</v>
      </c>
      <c r="I10" s="117" t="s">
        <v>121</v>
      </c>
      <c r="J10" s="118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1">
        <f>U11</f>
        <v>30000</v>
      </c>
    </row>
    <row r="11" spans="1:21" ht="24.95" customHeight="1" x14ac:dyDescent="0.15">
      <c r="A11" s="113"/>
      <c r="B11" s="115"/>
      <c r="C11" s="115"/>
      <c r="D11" s="885"/>
      <c r="E11" s="123" t="s">
        <v>118</v>
      </c>
      <c r="F11" s="125" t="s">
        <v>118</v>
      </c>
      <c r="G11" s="125" t="s">
        <v>118</v>
      </c>
      <c r="H11" s="124" t="s">
        <v>118</v>
      </c>
      <c r="I11" s="305" t="s">
        <v>213</v>
      </c>
      <c r="J11" s="306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51">
        <v>30000</v>
      </c>
    </row>
    <row r="12" spans="1:21" ht="24.95" customHeight="1" x14ac:dyDescent="0.15">
      <c r="A12" s="113"/>
      <c r="B12" s="115"/>
      <c r="C12" s="115"/>
      <c r="D12" s="885"/>
      <c r="E12" s="126" t="s">
        <v>118</v>
      </c>
      <c r="F12" s="127" t="s">
        <v>118</v>
      </c>
      <c r="G12" s="127" t="s">
        <v>118</v>
      </c>
      <c r="H12" s="128" t="s">
        <v>118</v>
      </c>
      <c r="I12" s="129"/>
      <c r="J12" s="130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2"/>
    </row>
  </sheetData>
  <mergeCells count="10">
    <mergeCell ref="B7:E7"/>
    <mergeCell ref="C8:E8"/>
    <mergeCell ref="D9:E9"/>
    <mergeCell ref="D10:D12"/>
    <mergeCell ref="A1:U1"/>
    <mergeCell ref="A4:E4"/>
    <mergeCell ref="F4:U4"/>
    <mergeCell ref="A5:E5"/>
    <mergeCell ref="I5:U5"/>
    <mergeCell ref="A6:E6"/>
  </mergeCells>
  <phoneticPr fontId="12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70"/>
  <sheetViews>
    <sheetView view="pageBreakPreview" zoomScale="85" zoomScaleNormal="85" zoomScaleSheetLayoutView="85" workbookViewId="0">
      <pane ySplit="6" topLeftCell="A7" activePane="bottomLeft" state="frozen"/>
      <selection activeCell="G17" sqref="G17"/>
      <selection pane="bottomLeft" activeCell="G17" sqref="G17"/>
    </sheetView>
  </sheetViews>
  <sheetFormatPr defaultRowHeight="25.5" customHeight="1" x14ac:dyDescent="0.15"/>
  <cols>
    <col min="1" max="4" width="5" style="141" customWidth="1"/>
    <col min="5" max="5" width="4.109375" style="141" customWidth="1"/>
    <col min="6" max="6" width="6.6640625" style="141" bestFit="1" customWidth="1"/>
    <col min="7" max="7" width="24.21875" style="144" bestFit="1" customWidth="1"/>
    <col min="8" max="8" width="8.77734375" style="145" customWidth="1"/>
    <col min="9" max="10" width="14.109375" style="146" customWidth="1"/>
    <col min="11" max="11" width="13" style="148" customWidth="1"/>
    <col min="12" max="12" width="5.88671875" style="99" customWidth="1"/>
    <col min="13" max="22" width="5.88671875" style="149" customWidth="1"/>
    <col min="23" max="24" width="5" style="149" customWidth="1"/>
    <col min="25" max="25" width="11.21875" style="147" customWidth="1"/>
    <col min="26" max="26" width="36.109375" style="151" customWidth="1"/>
    <col min="27" max="27" width="10.21875" style="92" bestFit="1" customWidth="1"/>
    <col min="28" max="28" width="11.44140625" style="92" bestFit="1" customWidth="1"/>
    <col min="29" max="16384" width="8.88671875" style="92"/>
  </cols>
  <sheetData>
    <row r="1" spans="1:29" s="90" customFormat="1" ht="50.1" customHeight="1" x14ac:dyDescent="0.15">
      <c r="A1" s="834" t="s">
        <v>147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  <c r="P1" s="834"/>
      <c r="Q1" s="834"/>
      <c r="R1" s="834"/>
      <c r="S1" s="834"/>
      <c r="T1" s="834"/>
      <c r="U1" s="834"/>
      <c r="V1" s="834"/>
      <c r="W1" s="834"/>
      <c r="X1" s="834"/>
      <c r="Y1" s="834"/>
      <c r="Z1" s="139" t="s">
        <v>122</v>
      </c>
    </row>
    <row r="2" spans="1:29" s="98" customFormat="1" ht="8.1" customHeight="1" x14ac:dyDescent="0.15">
      <c r="A2" s="91"/>
      <c r="B2" s="92"/>
      <c r="C2" s="92"/>
      <c r="D2" s="92"/>
      <c r="E2" s="92"/>
      <c r="F2" s="92"/>
      <c r="G2" s="92"/>
      <c r="H2" s="93"/>
      <c r="I2" s="94"/>
      <c r="J2" s="94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9"/>
      <c r="W2" s="142"/>
      <c r="X2" s="142"/>
      <c r="Y2" s="142"/>
      <c r="Z2" s="122"/>
    </row>
    <row r="3" spans="1:29" s="102" customFormat="1" ht="25.5" customHeight="1" thickBot="1" x14ac:dyDescent="0.2">
      <c r="A3" s="143" t="s">
        <v>123</v>
      </c>
      <c r="B3" s="143"/>
      <c r="C3" s="143"/>
      <c r="D3" s="141"/>
      <c r="E3" s="141"/>
      <c r="F3" s="141"/>
      <c r="G3" s="144"/>
      <c r="H3" s="145"/>
      <c r="I3" s="146"/>
      <c r="J3" s="146"/>
      <c r="K3" s="148"/>
      <c r="L3" s="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124</v>
      </c>
      <c r="Z3" s="151"/>
    </row>
    <row r="4" spans="1:29" s="102" customFormat="1" ht="25.5" customHeight="1" x14ac:dyDescent="0.15">
      <c r="A4" s="835" t="s">
        <v>125</v>
      </c>
      <c r="B4" s="836"/>
      <c r="C4" s="836"/>
      <c r="D4" s="836"/>
      <c r="E4" s="836"/>
      <c r="F4" s="836"/>
      <c r="G4" s="836"/>
      <c r="H4" s="152"/>
      <c r="I4" s="285"/>
      <c r="J4" s="837" t="s">
        <v>113</v>
      </c>
      <c r="K4" s="837"/>
      <c r="L4" s="837"/>
      <c r="M4" s="837"/>
      <c r="N4" s="837"/>
      <c r="O4" s="837"/>
      <c r="P4" s="837"/>
      <c r="Q4" s="837"/>
      <c r="R4" s="837"/>
      <c r="S4" s="837"/>
      <c r="T4" s="837"/>
      <c r="U4" s="837"/>
      <c r="V4" s="837"/>
      <c r="W4" s="837"/>
      <c r="X4" s="837"/>
      <c r="Y4" s="838"/>
      <c r="Z4" s="151"/>
    </row>
    <row r="5" spans="1:29" s="102" customFormat="1" ht="39.950000000000003" customHeight="1" x14ac:dyDescent="0.15">
      <c r="A5" s="153" t="s">
        <v>126</v>
      </c>
      <c r="B5" s="154" t="s">
        <v>127</v>
      </c>
      <c r="C5" s="154" t="s">
        <v>128</v>
      </c>
      <c r="D5" s="155" t="s">
        <v>129</v>
      </c>
      <c r="E5" s="156"/>
      <c r="F5" s="156"/>
      <c r="G5" s="157" t="s">
        <v>130</v>
      </c>
      <c r="H5" s="158" t="s">
        <v>131</v>
      </c>
      <c r="I5" s="159" t="s">
        <v>115</v>
      </c>
      <c r="J5" s="159" t="s">
        <v>151</v>
      </c>
      <c r="K5" s="160" t="s">
        <v>152</v>
      </c>
      <c r="L5" s="869" t="s">
        <v>116</v>
      </c>
      <c r="M5" s="870"/>
      <c r="N5" s="870"/>
      <c r="O5" s="870"/>
      <c r="P5" s="870"/>
      <c r="Q5" s="870"/>
      <c r="R5" s="870"/>
      <c r="S5" s="870"/>
      <c r="T5" s="870"/>
      <c r="U5" s="870"/>
      <c r="V5" s="870"/>
      <c r="W5" s="870"/>
      <c r="X5" s="870"/>
      <c r="Y5" s="871"/>
      <c r="Z5" s="151"/>
    </row>
    <row r="6" spans="1:29" s="102" customFormat="1" ht="24.95" customHeight="1" x14ac:dyDescent="0.15">
      <c r="A6" s="872" t="s">
        <v>132</v>
      </c>
      <c r="B6" s="873"/>
      <c r="C6" s="873"/>
      <c r="D6" s="873"/>
      <c r="E6" s="873"/>
      <c r="F6" s="873"/>
      <c r="G6" s="874"/>
      <c r="H6" s="161"/>
      <c r="I6" s="162">
        <f>J6+K6</f>
        <v>10933922</v>
      </c>
      <c r="J6" s="162">
        <v>10903922</v>
      </c>
      <c r="K6" s="163">
        <f>+K7</f>
        <v>30000</v>
      </c>
      <c r="L6" s="164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51"/>
    </row>
    <row r="7" spans="1:29" s="102" customFormat="1" ht="24.95" customHeight="1" x14ac:dyDescent="0.15">
      <c r="A7" s="863" t="s">
        <v>133</v>
      </c>
      <c r="B7" s="864"/>
      <c r="C7" s="864"/>
      <c r="D7" s="864"/>
      <c r="E7" s="864"/>
      <c r="F7" s="864"/>
      <c r="G7" s="865"/>
      <c r="H7" s="168"/>
      <c r="I7" s="169">
        <f>J7+K7</f>
        <v>1719986</v>
      </c>
      <c r="J7" s="169">
        <v>1689986</v>
      </c>
      <c r="K7" s="170">
        <f>+K8</f>
        <v>30000</v>
      </c>
      <c r="L7" s="171" t="s">
        <v>118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  <c r="Z7" s="151"/>
    </row>
    <row r="8" spans="1:29" s="102" customFormat="1" ht="24.95" customHeight="1" x14ac:dyDescent="0.15">
      <c r="A8" s="174" t="s">
        <v>118</v>
      </c>
      <c r="B8" s="866" t="s">
        <v>134</v>
      </c>
      <c r="C8" s="864"/>
      <c r="D8" s="864"/>
      <c r="E8" s="864"/>
      <c r="F8" s="864"/>
      <c r="G8" s="865"/>
      <c r="H8" s="168"/>
      <c r="I8" s="169">
        <f t="shared" ref="I8:I16" si="0">J8+K8</f>
        <v>1640650</v>
      </c>
      <c r="J8" s="169">
        <v>1610650</v>
      </c>
      <c r="K8" s="175">
        <f>+K9</f>
        <v>30000</v>
      </c>
      <c r="L8" s="171" t="s">
        <v>118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  <c r="Z8" s="151"/>
    </row>
    <row r="9" spans="1:29" s="102" customFormat="1" ht="24.95" customHeight="1" x14ac:dyDescent="0.15">
      <c r="A9" s="176"/>
      <c r="B9" s="177" t="s">
        <v>118</v>
      </c>
      <c r="C9" s="866" t="s">
        <v>135</v>
      </c>
      <c r="D9" s="864"/>
      <c r="E9" s="864"/>
      <c r="F9" s="864"/>
      <c r="G9" s="865"/>
      <c r="H9" s="178"/>
      <c r="I9" s="167">
        <f t="shared" si="0"/>
        <v>1640650</v>
      </c>
      <c r="J9" s="167">
        <v>1610650</v>
      </c>
      <c r="K9" s="179">
        <f>+K10</f>
        <v>30000</v>
      </c>
      <c r="L9" s="180" t="s">
        <v>118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  <c r="Z9" s="151"/>
    </row>
    <row r="10" spans="1:29" s="102" customFormat="1" ht="24.95" customHeight="1" x14ac:dyDescent="0.15">
      <c r="A10" s="176"/>
      <c r="B10" s="183"/>
      <c r="C10" s="177" t="s">
        <v>118</v>
      </c>
      <c r="D10" s="866" t="s">
        <v>144</v>
      </c>
      <c r="E10" s="864"/>
      <c r="F10" s="864"/>
      <c r="G10" s="865"/>
      <c r="H10" s="178"/>
      <c r="I10" s="201">
        <f t="shared" si="0"/>
        <v>161189</v>
      </c>
      <c r="J10" s="201">
        <v>131189</v>
      </c>
      <c r="K10" s="179">
        <f>+K11</f>
        <v>30000</v>
      </c>
      <c r="L10" s="180" t="s">
        <v>118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2"/>
      <c r="Z10" s="151">
        <v>30000</v>
      </c>
    </row>
    <row r="11" spans="1:29" ht="24.95" customHeight="1" x14ac:dyDescent="0.15">
      <c r="A11" s="176"/>
      <c r="B11" s="183"/>
      <c r="C11" s="183"/>
      <c r="D11" s="282" t="s">
        <v>118</v>
      </c>
      <c r="E11" s="186" t="s">
        <v>136</v>
      </c>
      <c r="F11" s="186" t="s">
        <v>137</v>
      </c>
      <c r="G11" s="184" t="s">
        <v>138</v>
      </c>
      <c r="H11" s="185"/>
      <c r="I11" s="201">
        <f t="shared" ref="I11:J11" si="1">SUM(I12,I16,I34,I37,I42,I48,I54)</f>
        <v>293521</v>
      </c>
      <c r="J11" s="410">
        <f t="shared" si="1"/>
        <v>263521</v>
      </c>
      <c r="K11" s="175">
        <f>SUM(K12,K16,K34,K37,K42,K48,K54)</f>
        <v>30000</v>
      </c>
      <c r="L11" s="171" t="s">
        <v>118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3"/>
      <c r="Z11" s="151">
        <f>+K11</f>
        <v>30000</v>
      </c>
    </row>
    <row r="12" spans="1:29" s="288" customFormat="1" ht="24.95" hidden="1" customHeight="1" x14ac:dyDescent="0.15">
      <c r="A12" s="238"/>
      <c r="B12" s="363"/>
      <c r="C12" s="287"/>
      <c r="D12" s="363"/>
      <c r="E12" s="254" t="s">
        <v>139</v>
      </c>
      <c r="F12" s="253">
        <v>101</v>
      </c>
      <c r="G12" s="256" t="s">
        <v>174</v>
      </c>
      <c r="H12" s="269"/>
      <c r="I12" s="366">
        <f t="shared" ref="I12" si="2">J12+K12</f>
        <v>0</v>
      </c>
      <c r="J12" s="366">
        <v>0</v>
      </c>
      <c r="K12" s="367">
        <f>+Y12</f>
        <v>0</v>
      </c>
      <c r="L12" s="268" t="s">
        <v>142</v>
      </c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7"/>
      <c r="X12" s="266"/>
      <c r="Y12" s="279">
        <f>SUM(Y13:Y15)</f>
        <v>0</v>
      </c>
      <c r="Z12" s="407">
        <f>+Y12*500/8</f>
        <v>0</v>
      </c>
      <c r="AA12" s="237"/>
      <c r="AB12" s="235"/>
      <c r="AC12" s="235"/>
    </row>
    <row r="13" spans="1:29" s="288" customFormat="1" ht="24.95" hidden="1" customHeight="1" x14ac:dyDescent="0.15">
      <c r="A13" s="238"/>
      <c r="B13" s="363"/>
      <c r="C13" s="287"/>
      <c r="D13" s="289"/>
      <c r="E13" s="265"/>
      <c r="F13" s="264"/>
      <c r="G13" s="263"/>
      <c r="H13" s="365" t="s">
        <v>172</v>
      </c>
      <c r="I13" s="368">
        <f>I12</f>
        <v>0</v>
      </c>
      <c r="J13" s="369"/>
      <c r="K13" s="370"/>
      <c r="L13" s="252" t="s">
        <v>187</v>
      </c>
      <c r="M13" s="261"/>
      <c r="N13" s="261"/>
      <c r="O13" s="261"/>
      <c r="P13" s="876">
        <v>3169323</v>
      </c>
      <c r="Q13" s="876"/>
      <c r="R13" s="399" t="s">
        <v>188</v>
      </c>
      <c r="S13" s="400">
        <v>1</v>
      </c>
      <c r="T13" s="399" t="s">
        <v>188</v>
      </c>
      <c r="U13" s="403">
        <v>50</v>
      </c>
      <c r="V13" s="399" t="s">
        <v>188</v>
      </c>
      <c r="W13" s="401"/>
      <c r="X13" s="399" t="s">
        <v>189</v>
      </c>
      <c r="Y13" s="402">
        <f>INT(P13*S13*U13*W13/1000)/100</f>
        <v>0</v>
      </c>
      <c r="Z13" s="237"/>
      <c r="AA13" s="237"/>
      <c r="AB13" s="235"/>
      <c r="AC13" s="235"/>
    </row>
    <row r="14" spans="1:29" s="288" customFormat="1" ht="24.95" hidden="1" customHeight="1" x14ac:dyDescent="0.15">
      <c r="A14" s="238"/>
      <c r="B14" s="363"/>
      <c r="C14" s="287"/>
      <c r="D14" s="289"/>
      <c r="E14" s="265"/>
      <c r="F14" s="264"/>
      <c r="G14" s="263"/>
      <c r="H14" s="290"/>
      <c r="I14" s="371"/>
      <c r="J14" s="371"/>
      <c r="K14" s="370"/>
      <c r="L14" s="252" t="s">
        <v>190</v>
      </c>
      <c r="M14" s="261"/>
      <c r="N14" s="261"/>
      <c r="O14" s="261"/>
      <c r="P14" s="877">
        <v>2430194</v>
      </c>
      <c r="Q14" s="877"/>
      <c r="R14" s="395" t="s">
        <v>188</v>
      </c>
      <c r="S14" s="404">
        <v>4</v>
      </c>
      <c r="T14" s="395" t="s">
        <v>188</v>
      </c>
      <c r="U14" s="405">
        <f>20*2</f>
        <v>40</v>
      </c>
      <c r="V14" s="395" t="s">
        <v>188</v>
      </c>
      <c r="W14" s="406"/>
      <c r="X14" s="395" t="s">
        <v>189</v>
      </c>
      <c r="Y14" s="195">
        <f>INT(P14*S14*U14*W14/1000)/100</f>
        <v>0</v>
      </c>
      <c r="Z14" s="237"/>
      <c r="AA14" s="237"/>
      <c r="AB14" s="235"/>
      <c r="AC14" s="235"/>
    </row>
    <row r="15" spans="1:29" s="288" customFormat="1" ht="24.95" hidden="1" customHeight="1" x14ac:dyDescent="0.15">
      <c r="A15" s="238"/>
      <c r="B15" s="363"/>
      <c r="C15" s="287"/>
      <c r="D15" s="289"/>
      <c r="E15" s="265"/>
      <c r="F15" s="264"/>
      <c r="G15" s="263"/>
      <c r="H15" s="290"/>
      <c r="I15" s="371"/>
      <c r="J15" s="371"/>
      <c r="K15" s="370"/>
      <c r="L15" s="252" t="s">
        <v>191</v>
      </c>
      <c r="M15" s="261"/>
      <c r="N15" s="261"/>
      <c r="O15" s="261"/>
      <c r="P15" s="877">
        <v>1624503</v>
      </c>
      <c r="Q15" s="877"/>
      <c r="R15" s="395" t="s">
        <v>188</v>
      </c>
      <c r="S15" s="404">
        <v>3</v>
      </c>
      <c r="T15" s="395" t="s">
        <v>188</v>
      </c>
      <c r="U15" s="405">
        <v>50</v>
      </c>
      <c r="V15" s="395" t="s">
        <v>188</v>
      </c>
      <c r="W15" s="406"/>
      <c r="X15" s="395" t="s">
        <v>189</v>
      </c>
      <c r="Y15" s="195">
        <f>INT(P15*S15*U15*W15/1000)/100</f>
        <v>0</v>
      </c>
      <c r="Z15" s="237"/>
      <c r="AA15" s="237"/>
      <c r="AB15" s="235"/>
      <c r="AC15" s="235"/>
    </row>
    <row r="16" spans="1:29" s="288" customFormat="1" ht="24.95" customHeight="1" x14ac:dyDescent="0.15">
      <c r="A16" s="238"/>
      <c r="B16" s="363"/>
      <c r="C16" s="287"/>
      <c r="D16" s="363"/>
      <c r="E16" s="254" t="s">
        <v>139</v>
      </c>
      <c r="F16" s="253">
        <v>105</v>
      </c>
      <c r="G16" s="256" t="s">
        <v>140</v>
      </c>
      <c r="H16" s="269"/>
      <c r="I16" s="366">
        <f t="shared" si="0"/>
        <v>29078</v>
      </c>
      <c r="J16" s="366">
        <v>10271</v>
      </c>
      <c r="K16" s="367">
        <f>+Y16</f>
        <v>18807</v>
      </c>
      <c r="L16" s="268" t="s">
        <v>142</v>
      </c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7"/>
      <c r="X16" s="266"/>
      <c r="Y16" s="279">
        <f>SUM(Y17:Y20)</f>
        <v>18807</v>
      </c>
      <c r="Z16" s="237"/>
      <c r="AA16" s="237"/>
      <c r="AB16" s="235"/>
      <c r="AC16" s="235"/>
    </row>
    <row r="17" spans="1:29" s="288" customFormat="1" ht="24.95" customHeight="1" x14ac:dyDescent="0.15">
      <c r="A17" s="238"/>
      <c r="B17" s="363"/>
      <c r="C17" s="287"/>
      <c r="D17" s="289"/>
      <c r="E17" s="265"/>
      <c r="F17" s="264"/>
      <c r="G17" s="263"/>
      <c r="H17" s="365" t="s">
        <v>172</v>
      </c>
      <c r="I17" s="368">
        <f>I15</f>
        <v>0</v>
      </c>
      <c r="J17" s="369"/>
      <c r="K17" s="370"/>
      <c r="L17" s="252" t="s">
        <v>215</v>
      </c>
      <c r="M17" s="261"/>
      <c r="N17" s="261"/>
      <c r="O17" s="261"/>
      <c r="P17" s="867">
        <v>988715</v>
      </c>
      <c r="Q17" s="867"/>
      <c r="R17" s="257" t="s">
        <v>141</v>
      </c>
      <c r="S17" s="261">
        <v>8</v>
      </c>
      <c r="T17" s="257" t="s">
        <v>143</v>
      </c>
      <c r="U17" s="257" t="s">
        <v>141</v>
      </c>
      <c r="V17" s="257">
        <v>2</v>
      </c>
      <c r="W17" s="257" t="s">
        <v>199</v>
      </c>
      <c r="X17" s="257" t="s">
        <v>28</v>
      </c>
      <c r="Y17" s="280">
        <f>INT(P17*S17*V17/1000)</f>
        <v>15819</v>
      </c>
      <c r="Z17" s="409">
        <f>2489000/2*10</f>
        <v>12445000</v>
      </c>
      <c r="AA17" s="409">
        <v>12184190</v>
      </c>
      <c r="AB17" s="408">
        <f>+Y17*1000-AA17</f>
        <v>3634810</v>
      </c>
      <c r="AC17" s="235"/>
    </row>
    <row r="18" spans="1:29" s="288" customFormat="1" ht="24.95" customHeight="1" x14ac:dyDescent="0.15">
      <c r="A18" s="238"/>
      <c r="B18" s="363"/>
      <c r="C18" s="287"/>
      <c r="D18" s="289"/>
      <c r="E18" s="265"/>
      <c r="F18" s="264"/>
      <c r="G18" s="263"/>
      <c r="H18" s="397" t="s">
        <v>172</v>
      </c>
      <c r="I18" s="398">
        <f>I16</f>
        <v>29078</v>
      </c>
      <c r="J18" s="371"/>
      <c r="K18" s="370"/>
      <c r="L18" s="252" t="s">
        <v>215</v>
      </c>
      <c r="M18" s="261"/>
      <c r="N18" s="261"/>
      <c r="O18" s="261"/>
      <c r="P18" s="862">
        <f>2489000/2</f>
        <v>1244500</v>
      </c>
      <c r="Q18" s="862"/>
      <c r="R18" s="257" t="s">
        <v>141</v>
      </c>
      <c r="S18" s="261">
        <v>1</v>
      </c>
      <c r="T18" s="257" t="s">
        <v>143</v>
      </c>
      <c r="U18" s="257" t="s">
        <v>141</v>
      </c>
      <c r="V18" s="257">
        <v>2</v>
      </c>
      <c r="W18" s="257" t="s">
        <v>199</v>
      </c>
      <c r="X18" s="257" t="s">
        <v>28</v>
      </c>
      <c r="Y18" s="280">
        <f>INT(P18*S18*V18/1000)+1</f>
        <v>2490</v>
      </c>
      <c r="Z18" s="409">
        <f>2489000/2*10</f>
        <v>12445000</v>
      </c>
      <c r="AA18" s="409">
        <v>12184190</v>
      </c>
      <c r="AB18" s="408">
        <f>+Y18*1000-AA18</f>
        <v>-9694190</v>
      </c>
      <c r="AC18" s="235"/>
    </row>
    <row r="19" spans="1:29" s="288" customFormat="1" ht="24.95" customHeight="1" x14ac:dyDescent="0.15">
      <c r="A19" s="238"/>
      <c r="B19" s="363"/>
      <c r="C19" s="287"/>
      <c r="D19" s="289"/>
      <c r="E19" s="265"/>
      <c r="F19" s="264"/>
      <c r="G19" s="263"/>
      <c r="H19" s="397"/>
      <c r="I19" s="398"/>
      <c r="J19" s="371"/>
      <c r="K19" s="370"/>
      <c r="L19" s="252" t="s">
        <v>216</v>
      </c>
      <c r="M19" s="261"/>
      <c r="N19" s="261"/>
      <c r="O19" s="261"/>
      <c r="P19" s="862">
        <v>2490000</v>
      </c>
      <c r="Q19" s="862"/>
      <c r="R19" s="257" t="s">
        <v>141</v>
      </c>
      <c r="S19" s="261">
        <v>1</v>
      </c>
      <c r="T19" s="257" t="s">
        <v>143</v>
      </c>
      <c r="U19" s="257" t="s">
        <v>141</v>
      </c>
      <c r="V19" s="875">
        <v>0.1</v>
      </c>
      <c r="W19" s="875"/>
      <c r="X19" s="257" t="s">
        <v>28</v>
      </c>
      <c r="Y19" s="280">
        <f>INT(P19*S19*V19/1000)</f>
        <v>249</v>
      </c>
      <c r="Z19" s="237"/>
      <c r="AA19" s="237"/>
      <c r="AB19" s="235"/>
      <c r="AC19" s="235"/>
    </row>
    <row r="20" spans="1:29" s="288" customFormat="1" ht="24.95" customHeight="1" x14ac:dyDescent="0.15">
      <c r="A20" s="238"/>
      <c r="B20" s="363"/>
      <c r="C20" s="287"/>
      <c r="D20" s="289"/>
      <c r="E20" s="265"/>
      <c r="F20" s="264"/>
      <c r="G20" s="263"/>
      <c r="H20" s="276"/>
      <c r="I20" s="372"/>
      <c r="J20" s="372"/>
      <c r="K20" s="370"/>
      <c r="L20" s="252" t="s">
        <v>217</v>
      </c>
      <c r="M20" s="261"/>
      <c r="N20" s="261"/>
      <c r="O20" s="261"/>
      <c r="P20" s="899">
        <f>+P19</f>
        <v>2490000</v>
      </c>
      <c r="Q20" s="899"/>
      <c r="R20" s="257" t="s">
        <v>141</v>
      </c>
      <c r="S20" s="261">
        <v>1</v>
      </c>
      <c r="T20" s="257" t="s">
        <v>143</v>
      </c>
      <c r="U20" s="257" t="s">
        <v>141</v>
      </c>
      <c r="V20" s="875">
        <v>0.1</v>
      </c>
      <c r="W20" s="875"/>
      <c r="X20" s="257" t="s">
        <v>28</v>
      </c>
      <c r="Y20" s="280">
        <f>INT(P20*S20*V20/1000)</f>
        <v>249</v>
      </c>
      <c r="Z20" s="237"/>
      <c r="AA20" s="237"/>
      <c r="AB20" s="235"/>
      <c r="AC20" s="235"/>
    </row>
    <row r="21" spans="1:29" s="288" customFormat="1" ht="24.95" hidden="1" customHeight="1" x14ac:dyDescent="0.15">
      <c r="A21" s="238"/>
      <c r="B21" s="363"/>
      <c r="C21" s="287"/>
      <c r="D21" s="363"/>
      <c r="E21" s="254" t="s">
        <v>175</v>
      </c>
      <c r="F21" s="253">
        <v>106</v>
      </c>
      <c r="G21" s="256" t="s">
        <v>178</v>
      </c>
      <c r="H21" s="269"/>
      <c r="I21" s="366">
        <f t="shared" ref="I21" si="3">J21+K21</f>
        <v>0</v>
      </c>
      <c r="J21" s="366"/>
      <c r="K21" s="367"/>
      <c r="L21" s="268" t="s">
        <v>142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7"/>
      <c r="X21" s="266"/>
      <c r="Y21" s="279">
        <f>SUM(Y22:Y22)</f>
        <v>0</v>
      </c>
      <c r="Z21" s="237"/>
      <c r="AA21" s="237"/>
      <c r="AB21" s="235"/>
      <c r="AC21" s="235"/>
    </row>
    <row r="22" spans="1:29" s="288" customFormat="1" ht="24.95" hidden="1" customHeight="1" x14ac:dyDescent="0.15">
      <c r="A22" s="238"/>
      <c r="B22" s="363"/>
      <c r="C22" s="287"/>
      <c r="D22" s="289"/>
      <c r="E22" s="265"/>
      <c r="F22" s="264"/>
      <c r="G22" s="263"/>
      <c r="H22" s="365" t="s">
        <v>172</v>
      </c>
      <c r="I22" s="368"/>
      <c r="J22" s="369"/>
      <c r="K22" s="370"/>
      <c r="L22" s="252" t="s">
        <v>179</v>
      </c>
      <c r="M22" s="261"/>
      <c r="N22" s="261"/>
      <c r="O22" s="261"/>
      <c r="P22" s="867"/>
      <c r="Q22" s="867"/>
      <c r="R22" s="257" t="s">
        <v>141</v>
      </c>
      <c r="S22" s="261"/>
      <c r="T22" s="257" t="s">
        <v>143</v>
      </c>
      <c r="U22" s="257" t="s">
        <v>141</v>
      </c>
      <c r="V22" s="875">
        <v>0.1</v>
      </c>
      <c r="W22" s="875"/>
      <c r="X22" s="257" t="s">
        <v>28</v>
      </c>
      <c r="Y22" s="280">
        <f>INT(P22*S22*V22/1000)</f>
        <v>0</v>
      </c>
      <c r="Z22" s="237">
        <f>2489000/2*10</f>
        <v>12445000</v>
      </c>
      <c r="AA22" s="237"/>
      <c r="AB22" s="235"/>
      <c r="AC22" s="235"/>
    </row>
    <row r="23" spans="1:29" s="288" customFormat="1" ht="24.95" hidden="1" customHeight="1" x14ac:dyDescent="0.15">
      <c r="A23" s="238"/>
      <c r="B23" s="363"/>
      <c r="C23" s="287"/>
      <c r="D23" s="363"/>
      <c r="E23" s="254" t="s">
        <v>139</v>
      </c>
      <c r="F23" s="253" t="s">
        <v>176</v>
      </c>
      <c r="G23" s="256" t="s">
        <v>177</v>
      </c>
      <c r="H23" s="269"/>
      <c r="I23" s="366">
        <f t="shared" ref="I23" si="4">J23+K23</f>
        <v>20951</v>
      </c>
      <c r="J23" s="366">
        <v>10271</v>
      </c>
      <c r="K23" s="367">
        <v>10680</v>
      </c>
      <c r="L23" s="268" t="s">
        <v>142</v>
      </c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266"/>
      <c r="Y23" s="279">
        <f>SUM(Y24:Y33)</f>
        <v>0</v>
      </c>
      <c r="Z23" s="237"/>
      <c r="AA23" s="237"/>
      <c r="AB23" s="235"/>
      <c r="AC23" s="235"/>
    </row>
    <row r="24" spans="1:29" s="288" customFormat="1" ht="24.95" hidden="1" customHeight="1" x14ac:dyDescent="0.15">
      <c r="A24" s="238"/>
      <c r="B24" s="363"/>
      <c r="C24" s="287"/>
      <c r="D24" s="289"/>
      <c r="E24" s="265"/>
      <c r="F24" s="264"/>
      <c r="G24" s="263"/>
      <c r="H24" s="365" t="s">
        <v>172</v>
      </c>
      <c r="I24" s="368">
        <f>I23</f>
        <v>20951</v>
      </c>
      <c r="J24" s="369"/>
      <c r="K24" s="370"/>
      <c r="L24" s="252" t="s">
        <v>150</v>
      </c>
      <c r="M24" s="261"/>
      <c r="N24" s="261"/>
      <c r="O24" s="261"/>
      <c r="P24" s="862"/>
      <c r="Q24" s="862"/>
      <c r="R24" s="257" t="s">
        <v>141</v>
      </c>
      <c r="S24" s="261">
        <v>1</v>
      </c>
      <c r="T24" s="257" t="s">
        <v>143</v>
      </c>
      <c r="U24" s="257" t="s">
        <v>141</v>
      </c>
      <c r="V24" s="261">
        <v>10</v>
      </c>
      <c r="W24" s="257" t="s">
        <v>148</v>
      </c>
      <c r="X24" s="257" t="s">
        <v>28</v>
      </c>
      <c r="Y24" s="280">
        <f>INT(P24*S24*V24/1000)</f>
        <v>0</v>
      </c>
      <c r="Z24" s="237">
        <f>2489000/2*10</f>
        <v>12445000</v>
      </c>
      <c r="AA24" s="237"/>
      <c r="AB24" s="235"/>
      <c r="AC24" s="235"/>
    </row>
    <row r="25" spans="1:29" s="288" customFormat="1" ht="24.95" hidden="1" customHeight="1" x14ac:dyDescent="0.15">
      <c r="A25" s="238"/>
      <c r="B25" s="363"/>
      <c r="C25" s="287"/>
      <c r="D25" s="289"/>
      <c r="E25" s="265"/>
      <c r="F25" s="264"/>
      <c r="G25" s="263"/>
      <c r="H25" s="397"/>
      <c r="I25" s="398"/>
      <c r="J25" s="371"/>
      <c r="K25" s="370"/>
      <c r="L25" s="394" t="s">
        <v>180</v>
      </c>
      <c r="M25" s="193"/>
      <c r="N25" s="193"/>
      <c r="O25" s="193"/>
      <c r="P25" s="395"/>
      <c r="Q25" s="395"/>
      <c r="R25" s="879">
        <f>SUM($Y$173,$Y$192)*1000</f>
        <v>0</v>
      </c>
      <c r="S25" s="879"/>
      <c r="T25" s="879"/>
      <c r="U25" s="395" t="s">
        <v>181</v>
      </c>
      <c r="V25" s="880">
        <v>4.4999999999999998E-2</v>
      </c>
      <c r="W25" s="880"/>
      <c r="X25" s="395" t="s">
        <v>182</v>
      </c>
      <c r="Y25" s="195">
        <f>INT(SUM($R$181:$T$182)/1000*V25)</f>
        <v>0</v>
      </c>
      <c r="Z25" s="237"/>
      <c r="AA25" s="237"/>
      <c r="AB25" s="235"/>
      <c r="AC25" s="235"/>
    </row>
    <row r="26" spans="1:29" s="288" customFormat="1" ht="24.95" hidden="1" customHeight="1" x14ac:dyDescent="0.15">
      <c r="A26" s="238"/>
      <c r="B26" s="363"/>
      <c r="C26" s="287"/>
      <c r="D26" s="289"/>
      <c r="E26" s="265"/>
      <c r="F26" s="264"/>
      <c r="G26" s="263"/>
      <c r="H26" s="397"/>
      <c r="I26" s="398"/>
      <c r="J26" s="371"/>
      <c r="K26" s="370"/>
      <c r="L26" s="394" t="s">
        <v>183</v>
      </c>
      <c r="M26" s="396"/>
      <c r="N26" s="396"/>
      <c r="O26" s="396"/>
      <c r="P26" s="395"/>
      <c r="Q26" s="395"/>
      <c r="R26" s="879">
        <f>SUM($Y$173,$Y$192)*1000</f>
        <v>0</v>
      </c>
      <c r="S26" s="879"/>
      <c r="T26" s="879"/>
      <c r="U26" s="395" t="s">
        <v>181</v>
      </c>
      <c r="V26" s="881">
        <v>3.2599999999999997E-2</v>
      </c>
      <c r="W26" s="881"/>
      <c r="X26" s="395" t="s">
        <v>182</v>
      </c>
      <c r="Y26" s="195">
        <f t="shared" ref="Y26:Y29" si="5">INT(SUM($R$181:$T$182)/1000*V26)</f>
        <v>0</v>
      </c>
      <c r="Z26" s="237"/>
      <c r="AA26" s="237"/>
      <c r="AB26" s="235"/>
      <c r="AC26" s="235"/>
    </row>
    <row r="27" spans="1:29" s="288" customFormat="1" ht="24.95" hidden="1" customHeight="1" x14ac:dyDescent="0.15">
      <c r="A27" s="238"/>
      <c r="B27" s="363"/>
      <c r="C27" s="287"/>
      <c r="D27" s="289"/>
      <c r="E27" s="265"/>
      <c r="F27" s="264"/>
      <c r="G27" s="263"/>
      <c r="H27" s="397"/>
      <c r="I27" s="398"/>
      <c r="J27" s="371"/>
      <c r="K27" s="370"/>
      <c r="L27" s="394" t="s">
        <v>184</v>
      </c>
      <c r="M27" s="193"/>
      <c r="N27" s="193"/>
      <c r="O27" s="193"/>
      <c r="P27" s="395"/>
      <c r="Q27" s="395"/>
      <c r="R27" s="879">
        <f>SUM($Y$173,$Y$192)*1000</f>
        <v>0</v>
      </c>
      <c r="S27" s="879"/>
      <c r="T27" s="879"/>
      <c r="U27" s="395" t="s">
        <v>181</v>
      </c>
      <c r="V27" s="881">
        <v>8.0000000000000002E-3</v>
      </c>
      <c r="W27" s="881"/>
      <c r="X27" s="395" t="s">
        <v>182</v>
      </c>
      <c r="Y27" s="195">
        <f t="shared" si="5"/>
        <v>0</v>
      </c>
      <c r="Z27" s="237"/>
      <c r="AA27" s="237"/>
      <c r="AB27" s="235"/>
      <c r="AC27" s="235"/>
    </row>
    <row r="28" spans="1:29" s="288" customFormat="1" ht="24.95" hidden="1" customHeight="1" x14ac:dyDescent="0.15">
      <c r="A28" s="238"/>
      <c r="B28" s="363"/>
      <c r="C28" s="287"/>
      <c r="D28" s="289"/>
      <c r="E28" s="265"/>
      <c r="F28" s="264"/>
      <c r="G28" s="263"/>
      <c r="H28" s="290"/>
      <c r="I28" s="371"/>
      <c r="J28" s="371"/>
      <c r="K28" s="370"/>
      <c r="L28" s="394" t="s">
        <v>185</v>
      </c>
      <c r="M28" s="193"/>
      <c r="N28" s="193"/>
      <c r="O28" s="193"/>
      <c r="P28" s="395"/>
      <c r="Q28" s="395"/>
      <c r="R28" s="879">
        <f>SUM($Y$173,$Y$192)*1000</f>
        <v>0</v>
      </c>
      <c r="S28" s="879"/>
      <c r="T28" s="879"/>
      <c r="U28" s="395" t="s">
        <v>181</v>
      </c>
      <c r="V28" s="881">
        <v>9.0000000000000011E-3</v>
      </c>
      <c r="W28" s="881"/>
      <c r="X28" s="395" t="s">
        <v>182</v>
      </c>
      <c r="Y28" s="195">
        <f t="shared" si="5"/>
        <v>0</v>
      </c>
      <c r="Z28" s="237"/>
      <c r="AA28" s="237"/>
      <c r="AB28" s="235"/>
      <c r="AC28" s="235"/>
    </row>
    <row r="29" spans="1:29" s="288" customFormat="1" ht="24.95" hidden="1" customHeight="1" x14ac:dyDescent="0.15">
      <c r="A29" s="238"/>
      <c r="B29" s="363"/>
      <c r="C29" s="287"/>
      <c r="D29" s="289"/>
      <c r="E29" s="265"/>
      <c r="F29" s="264"/>
      <c r="G29" s="263"/>
      <c r="H29" s="397"/>
      <c r="I29" s="398"/>
      <c r="J29" s="371"/>
      <c r="K29" s="370"/>
      <c r="L29" s="394" t="s">
        <v>186</v>
      </c>
      <c r="M29" s="193"/>
      <c r="N29" s="193"/>
      <c r="O29" s="193"/>
      <c r="P29" s="395"/>
      <c r="Q29" s="395"/>
      <c r="R29" s="879">
        <f>SUM($Y$173,$Y$192)*1000</f>
        <v>0</v>
      </c>
      <c r="S29" s="879"/>
      <c r="T29" s="879"/>
      <c r="U29" s="395" t="s">
        <v>181</v>
      </c>
      <c r="V29" s="881">
        <v>5.0000000000000001E-3</v>
      </c>
      <c r="W29" s="881"/>
      <c r="X29" s="395" t="s">
        <v>182</v>
      </c>
      <c r="Y29" s="195">
        <f t="shared" si="5"/>
        <v>0</v>
      </c>
      <c r="Z29" s="237"/>
      <c r="AA29" s="237"/>
      <c r="AB29" s="235"/>
      <c r="AC29" s="235"/>
    </row>
    <row r="30" spans="1:29" s="288" customFormat="1" ht="24.95" hidden="1" customHeight="1" x14ac:dyDescent="0.15">
      <c r="A30" s="238"/>
      <c r="B30" s="363"/>
      <c r="C30" s="287"/>
      <c r="D30" s="289"/>
      <c r="E30" s="265"/>
      <c r="F30" s="264"/>
      <c r="G30" s="263"/>
      <c r="H30" s="397"/>
      <c r="I30" s="398"/>
      <c r="J30" s="371"/>
      <c r="K30" s="370"/>
      <c r="L30" s="252"/>
      <c r="M30" s="261"/>
      <c r="N30" s="261"/>
      <c r="O30" s="261"/>
      <c r="P30" s="364"/>
      <c r="Q30" s="364"/>
      <c r="R30" s="257"/>
      <c r="S30" s="261"/>
      <c r="T30" s="257"/>
      <c r="U30" s="257"/>
      <c r="V30" s="261"/>
      <c r="W30" s="257"/>
      <c r="X30" s="257"/>
      <c r="Y30" s="280"/>
      <c r="Z30" s="237"/>
      <c r="AA30" s="237"/>
      <c r="AB30" s="235"/>
      <c r="AC30" s="235"/>
    </row>
    <row r="31" spans="1:29" s="288" customFormat="1" ht="24.95" hidden="1" customHeight="1" x14ac:dyDescent="0.15">
      <c r="A31" s="238"/>
      <c r="B31" s="363"/>
      <c r="C31" s="287"/>
      <c r="D31" s="289"/>
      <c r="E31" s="265"/>
      <c r="F31" s="264"/>
      <c r="G31" s="263"/>
      <c r="H31" s="397"/>
      <c r="I31" s="398"/>
      <c r="J31" s="371"/>
      <c r="K31" s="370"/>
      <c r="L31" s="252"/>
      <c r="M31" s="261"/>
      <c r="N31" s="261"/>
      <c r="O31" s="261"/>
      <c r="P31" s="364"/>
      <c r="Q31" s="364"/>
      <c r="R31" s="257"/>
      <c r="S31" s="261"/>
      <c r="T31" s="257"/>
      <c r="U31" s="257"/>
      <c r="V31" s="261"/>
      <c r="W31" s="257"/>
      <c r="X31" s="257"/>
      <c r="Y31" s="280"/>
      <c r="Z31" s="237"/>
      <c r="AA31" s="237"/>
      <c r="AB31" s="235"/>
      <c r="AC31" s="235"/>
    </row>
    <row r="32" spans="1:29" s="288" customFormat="1" ht="24.95" hidden="1" customHeight="1" x14ac:dyDescent="0.15">
      <c r="A32" s="238"/>
      <c r="B32" s="363"/>
      <c r="C32" s="287"/>
      <c r="D32" s="289"/>
      <c r="E32" s="265"/>
      <c r="F32" s="264"/>
      <c r="G32" s="263"/>
      <c r="H32" s="290"/>
      <c r="I32" s="371"/>
      <c r="J32" s="371"/>
      <c r="K32" s="370"/>
      <c r="L32" s="252"/>
      <c r="M32" s="261"/>
      <c r="N32" s="261"/>
      <c r="O32" s="261"/>
      <c r="P32" s="364">
        <f>Y24*1000</f>
        <v>0</v>
      </c>
      <c r="Q32" s="364" t="s">
        <v>143</v>
      </c>
      <c r="R32" s="261"/>
      <c r="S32" s="261"/>
      <c r="T32" s="261"/>
      <c r="U32" s="257" t="s">
        <v>141</v>
      </c>
      <c r="V32" s="875"/>
      <c r="W32" s="875"/>
      <c r="X32" s="257" t="s">
        <v>28</v>
      </c>
      <c r="Y32" s="280">
        <f>INT(P32*V32/1000)</f>
        <v>0</v>
      </c>
      <c r="Z32" s="237"/>
      <c r="AA32" s="237"/>
      <c r="AB32" s="235"/>
      <c r="AC32" s="235"/>
    </row>
    <row r="33" spans="1:29" s="288" customFormat="1" ht="24.95" hidden="1" customHeight="1" x14ac:dyDescent="0.15">
      <c r="A33" s="238"/>
      <c r="B33" s="363"/>
      <c r="C33" s="287"/>
      <c r="D33" s="289"/>
      <c r="E33" s="265"/>
      <c r="F33" s="264"/>
      <c r="G33" s="263"/>
      <c r="H33" s="276"/>
      <c r="I33" s="372"/>
      <c r="J33" s="372"/>
      <c r="K33" s="370"/>
      <c r="L33" s="262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57"/>
      <c r="X33" s="261"/>
      <c r="Y33" s="280"/>
      <c r="Z33" s="237"/>
      <c r="AA33" s="237"/>
      <c r="AB33" s="235"/>
      <c r="AC33" s="235"/>
    </row>
    <row r="34" spans="1:29" s="288" customFormat="1" ht="24.95" customHeight="1" x14ac:dyDescent="0.15">
      <c r="A34" s="238"/>
      <c r="B34" s="363"/>
      <c r="C34" s="287"/>
      <c r="D34" s="387"/>
      <c r="E34" s="254" t="s">
        <v>139</v>
      </c>
      <c r="F34" s="253">
        <v>202</v>
      </c>
      <c r="G34" s="256" t="s">
        <v>192</v>
      </c>
      <c r="H34" s="269"/>
      <c r="I34" s="366">
        <f t="shared" ref="I34" si="6">J34+K34</f>
        <v>4222</v>
      </c>
      <c r="J34" s="366">
        <v>3682</v>
      </c>
      <c r="K34" s="373">
        <f>+Y34</f>
        <v>540</v>
      </c>
      <c r="L34" s="268" t="s">
        <v>142</v>
      </c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7"/>
      <c r="X34" s="266"/>
      <c r="Y34" s="279">
        <f>Y35</f>
        <v>540</v>
      </c>
      <c r="Z34" s="237"/>
      <c r="AA34" s="237"/>
      <c r="AB34" s="235"/>
      <c r="AC34" s="235"/>
    </row>
    <row r="35" spans="1:29" s="288" customFormat="1" ht="24.95" customHeight="1" x14ac:dyDescent="0.15">
      <c r="A35" s="238"/>
      <c r="B35" s="363"/>
      <c r="C35" s="287"/>
      <c r="D35" s="387"/>
      <c r="E35" s="277"/>
      <c r="F35" s="255"/>
      <c r="G35" s="263"/>
      <c r="H35" s="365" t="s">
        <v>172</v>
      </c>
      <c r="I35" s="368">
        <f>I34</f>
        <v>4222</v>
      </c>
      <c r="J35" s="369"/>
      <c r="K35" s="376"/>
      <c r="L35" s="262" t="s">
        <v>193</v>
      </c>
      <c r="M35" s="261"/>
      <c r="N35" s="261"/>
      <c r="O35" s="261"/>
      <c r="P35" s="862">
        <v>45000</v>
      </c>
      <c r="Q35" s="862"/>
      <c r="R35" s="257" t="s">
        <v>141</v>
      </c>
      <c r="S35" s="261">
        <v>6</v>
      </c>
      <c r="T35" s="257" t="s">
        <v>194</v>
      </c>
      <c r="U35" s="257" t="s">
        <v>141</v>
      </c>
      <c r="V35" s="261">
        <v>2</v>
      </c>
      <c r="W35" s="257" t="s">
        <v>198</v>
      </c>
      <c r="X35" s="257" t="s">
        <v>28</v>
      </c>
      <c r="Y35" s="280">
        <f>INT(P35*V35*S35/1000)</f>
        <v>540</v>
      </c>
      <c r="Z35" s="237">
        <v>3240000</v>
      </c>
      <c r="AA35" s="237"/>
      <c r="AB35" s="235"/>
      <c r="AC35" s="235"/>
    </row>
    <row r="36" spans="1:29" s="288" customFormat="1" ht="24.95" hidden="1" customHeight="1" x14ac:dyDescent="0.15">
      <c r="A36" s="238"/>
      <c r="B36" s="363"/>
      <c r="C36" s="287"/>
      <c r="D36" s="387"/>
      <c r="E36" s="265"/>
      <c r="F36" s="264"/>
      <c r="G36" s="275"/>
      <c r="H36" s="291"/>
      <c r="I36" s="377"/>
      <c r="J36" s="374"/>
      <c r="K36" s="375"/>
      <c r="L36" s="273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2"/>
      <c r="X36" s="271"/>
      <c r="Y36" s="278"/>
      <c r="Z36" s="237"/>
      <c r="AA36" s="237"/>
      <c r="AB36" s="235"/>
      <c r="AC36" s="235"/>
    </row>
    <row r="37" spans="1:29" s="288" customFormat="1" ht="24.95" customHeight="1" x14ac:dyDescent="0.15">
      <c r="A37" s="238"/>
      <c r="B37" s="363"/>
      <c r="C37" s="287"/>
      <c r="D37" s="387"/>
      <c r="E37" s="254" t="s">
        <v>139</v>
      </c>
      <c r="F37" s="253">
        <v>206</v>
      </c>
      <c r="G37" s="256" t="s">
        <v>195</v>
      </c>
      <c r="H37" s="269"/>
      <c r="I37" s="366">
        <f t="shared" ref="I37" si="7">J37+K37</f>
        <v>860</v>
      </c>
      <c r="J37" s="366">
        <v>0</v>
      </c>
      <c r="K37" s="373">
        <f>+Y37</f>
        <v>860</v>
      </c>
      <c r="L37" s="268" t="s">
        <v>142</v>
      </c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7"/>
      <c r="X37" s="266"/>
      <c r="Y37" s="279">
        <f>SUM(Y38:Y40)</f>
        <v>860</v>
      </c>
      <c r="Z37" s="237"/>
      <c r="AA37" s="237"/>
      <c r="AB37" s="235"/>
      <c r="AC37" s="235"/>
    </row>
    <row r="38" spans="1:29" s="288" customFormat="1" ht="24.95" customHeight="1" x14ac:dyDescent="0.15">
      <c r="A38" s="238"/>
      <c r="B38" s="363"/>
      <c r="C38" s="287"/>
      <c r="D38" s="387"/>
      <c r="E38" s="265"/>
      <c r="F38" s="264"/>
      <c r="G38" s="263"/>
      <c r="H38" s="365" t="s">
        <v>172</v>
      </c>
      <c r="I38" s="368">
        <f>I37</f>
        <v>860</v>
      </c>
      <c r="J38" s="369"/>
      <c r="K38" s="370"/>
      <c r="L38" s="262" t="s">
        <v>196</v>
      </c>
      <c r="M38" s="261"/>
      <c r="N38" s="261"/>
      <c r="O38" s="261"/>
      <c r="P38" s="862">
        <v>100000</v>
      </c>
      <c r="Q38" s="862"/>
      <c r="R38" s="257" t="s">
        <v>141</v>
      </c>
      <c r="S38" s="261"/>
      <c r="T38" s="257"/>
      <c r="U38" s="257"/>
      <c r="V38" s="261">
        <v>2</v>
      </c>
      <c r="W38" s="257" t="s">
        <v>198</v>
      </c>
      <c r="X38" s="257" t="s">
        <v>28</v>
      </c>
      <c r="Y38" s="280">
        <f t="shared" ref="Y38:Y40" si="8">INT(P38*V38/1000)</f>
        <v>200</v>
      </c>
      <c r="Z38" s="237"/>
      <c r="AA38" s="237"/>
      <c r="AB38" s="235"/>
      <c r="AC38" s="235"/>
    </row>
    <row r="39" spans="1:29" s="288" customFormat="1" ht="24.95" customHeight="1" x14ac:dyDescent="0.15">
      <c r="A39" s="238"/>
      <c r="B39" s="363"/>
      <c r="C39" s="287"/>
      <c r="D39" s="387"/>
      <c r="E39" s="265"/>
      <c r="F39" s="264"/>
      <c r="G39" s="263"/>
      <c r="H39" s="270"/>
      <c r="I39" s="378"/>
      <c r="J39" s="378"/>
      <c r="K39" s="370"/>
      <c r="L39" s="262" t="s">
        <v>197</v>
      </c>
      <c r="M39" s="261"/>
      <c r="N39" s="261"/>
      <c r="O39" s="261"/>
      <c r="P39" s="862">
        <v>330000</v>
      </c>
      <c r="Q39" s="862"/>
      <c r="R39" s="257" t="s">
        <v>141</v>
      </c>
      <c r="S39" s="261"/>
      <c r="T39" s="257"/>
      <c r="U39" s="257"/>
      <c r="V39" s="261">
        <v>2</v>
      </c>
      <c r="W39" s="257" t="s">
        <v>198</v>
      </c>
      <c r="X39" s="257" t="s">
        <v>28</v>
      </c>
      <c r="Y39" s="280">
        <f t="shared" si="8"/>
        <v>660</v>
      </c>
      <c r="Z39" s="237"/>
      <c r="AA39" s="237"/>
      <c r="AB39" s="235"/>
      <c r="AC39" s="235"/>
    </row>
    <row r="40" spans="1:29" s="288" customFormat="1" ht="24.95" hidden="1" customHeight="1" x14ac:dyDescent="0.15">
      <c r="A40" s="238"/>
      <c r="B40" s="363"/>
      <c r="C40" s="287"/>
      <c r="D40" s="387"/>
      <c r="E40" s="265"/>
      <c r="F40" s="264"/>
      <c r="G40" s="263"/>
      <c r="H40" s="270"/>
      <c r="I40" s="378"/>
      <c r="J40" s="378"/>
      <c r="K40" s="370"/>
      <c r="L40" s="262"/>
      <c r="M40" s="261"/>
      <c r="N40" s="261"/>
      <c r="O40" s="261"/>
      <c r="P40" s="862"/>
      <c r="Q40" s="862"/>
      <c r="R40" s="257"/>
      <c r="S40" s="261"/>
      <c r="T40" s="257"/>
      <c r="U40" s="257"/>
      <c r="V40" s="261"/>
      <c r="W40" s="257"/>
      <c r="X40" s="257"/>
      <c r="Y40" s="280">
        <f t="shared" si="8"/>
        <v>0</v>
      </c>
      <c r="Z40" s="237"/>
      <c r="AA40" s="237"/>
      <c r="AB40" s="235"/>
      <c r="AC40" s="235"/>
    </row>
    <row r="41" spans="1:29" s="288" customFormat="1" ht="24.95" hidden="1" customHeight="1" x14ac:dyDescent="0.15">
      <c r="A41" s="238"/>
      <c r="B41" s="363"/>
      <c r="C41" s="287"/>
      <c r="D41" s="387"/>
      <c r="E41" s="265"/>
      <c r="F41" s="264"/>
      <c r="G41" s="275"/>
      <c r="H41" s="274"/>
      <c r="I41" s="374"/>
      <c r="J41" s="374"/>
      <c r="K41" s="375"/>
      <c r="L41" s="273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2"/>
      <c r="X41" s="271"/>
      <c r="Y41" s="278"/>
      <c r="Z41" s="237"/>
      <c r="AA41" s="237"/>
      <c r="AB41" s="235"/>
      <c r="AC41" s="235"/>
    </row>
    <row r="42" spans="1:29" s="288" customFormat="1" ht="24.95" customHeight="1" x14ac:dyDescent="0.15">
      <c r="A42" s="238"/>
      <c r="B42" s="363"/>
      <c r="C42" s="287"/>
      <c r="D42" s="387"/>
      <c r="E42" s="254" t="s">
        <v>139</v>
      </c>
      <c r="F42" s="253">
        <v>208</v>
      </c>
      <c r="G42" s="256" t="s">
        <v>204</v>
      </c>
      <c r="H42" s="269"/>
      <c r="I42" s="366">
        <f t="shared" ref="I42" si="9">J42+K42</f>
        <v>25336</v>
      </c>
      <c r="J42" s="366">
        <v>24900</v>
      </c>
      <c r="K42" s="373">
        <f>+Y42</f>
        <v>436</v>
      </c>
      <c r="L42" s="268" t="s">
        <v>142</v>
      </c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7"/>
      <c r="X42" s="266"/>
      <c r="Y42" s="279">
        <f>SUM(Y43:Y46)</f>
        <v>436</v>
      </c>
      <c r="Z42" s="237">
        <v>13437</v>
      </c>
      <c r="AA42" s="407">
        <f>+Z42-Y42</f>
        <v>13001</v>
      </c>
      <c r="AB42" s="235"/>
      <c r="AC42" s="235"/>
    </row>
    <row r="43" spans="1:29" s="288" customFormat="1" ht="24.95" customHeight="1" x14ac:dyDescent="0.15">
      <c r="A43" s="238"/>
      <c r="B43" s="363"/>
      <c r="C43" s="287"/>
      <c r="D43" s="387"/>
      <c r="E43" s="265"/>
      <c r="F43" s="264"/>
      <c r="G43" s="263"/>
      <c r="H43" s="365" t="s">
        <v>172</v>
      </c>
      <c r="I43" s="368">
        <f>I42</f>
        <v>25336</v>
      </c>
      <c r="J43" s="369"/>
      <c r="K43" s="370"/>
      <c r="L43" s="262" t="s">
        <v>207</v>
      </c>
      <c r="M43" s="261"/>
      <c r="N43" s="261"/>
      <c r="O43" s="261"/>
      <c r="P43" s="862">
        <v>4360</v>
      </c>
      <c r="Q43" s="862"/>
      <c r="R43" s="257" t="s">
        <v>141</v>
      </c>
      <c r="S43" s="261"/>
      <c r="T43" s="257"/>
      <c r="U43" s="257"/>
      <c r="V43" s="261">
        <v>100</v>
      </c>
      <c r="W43" s="257" t="s">
        <v>205</v>
      </c>
      <c r="X43" s="257" t="s">
        <v>28</v>
      </c>
      <c r="Y43" s="280">
        <f t="shared" ref="Y43:Y46" si="10">INT(P43*V43/1000)</f>
        <v>436</v>
      </c>
      <c r="Z43" s="237"/>
      <c r="AA43" s="237"/>
      <c r="AB43" s="235"/>
      <c r="AC43" s="235"/>
    </row>
    <row r="44" spans="1:29" s="288" customFormat="1" ht="24.95" hidden="1" customHeight="1" x14ac:dyDescent="0.15">
      <c r="A44" s="238"/>
      <c r="B44" s="363"/>
      <c r="C44" s="287"/>
      <c r="D44" s="387"/>
      <c r="E44" s="265"/>
      <c r="F44" s="264"/>
      <c r="G44" s="263"/>
      <c r="H44" s="270"/>
      <c r="I44" s="378"/>
      <c r="J44" s="378"/>
      <c r="K44" s="370"/>
      <c r="L44" s="262" t="s">
        <v>206</v>
      </c>
      <c r="M44" s="261"/>
      <c r="N44" s="261"/>
      <c r="O44" s="261"/>
      <c r="P44" s="862">
        <v>14700</v>
      </c>
      <c r="Q44" s="862"/>
      <c r="R44" s="257" t="s">
        <v>141</v>
      </c>
      <c r="S44" s="261"/>
      <c r="T44" s="257"/>
      <c r="U44" s="257"/>
      <c r="V44" s="261"/>
      <c r="W44" s="257" t="s">
        <v>205</v>
      </c>
      <c r="X44" s="257" t="s">
        <v>28</v>
      </c>
      <c r="Y44" s="280">
        <f t="shared" si="10"/>
        <v>0</v>
      </c>
      <c r="Z44" s="237"/>
      <c r="AA44" s="237"/>
      <c r="AB44" s="235"/>
      <c r="AC44" s="235"/>
    </row>
    <row r="45" spans="1:29" s="288" customFormat="1" ht="24.95" hidden="1" customHeight="1" x14ac:dyDescent="0.15">
      <c r="A45" s="238"/>
      <c r="B45" s="363"/>
      <c r="C45" s="287"/>
      <c r="D45" s="387"/>
      <c r="E45" s="265"/>
      <c r="F45" s="264"/>
      <c r="G45" s="263"/>
      <c r="H45" s="270"/>
      <c r="I45" s="378"/>
      <c r="J45" s="378"/>
      <c r="K45" s="370"/>
      <c r="L45" s="262" t="s">
        <v>208</v>
      </c>
      <c r="M45" s="261"/>
      <c r="N45" s="261"/>
      <c r="O45" s="261"/>
      <c r="P45" s="862">
        <v>24290</v>
      </c>
      <c r="Q45" s="862"/>
      <c r="R45" s="257" t="s">
        <v>141</v>
      </c>
      <c r="S45" s="261"/>
      <c r="T45" s="257"/>
      <c r="U45" s="257"/>
      <c r="V45" s="261"/>
      <c r="W45" s="257" t="s">
        <v>205</v>
      </c>
      <c r="X45" s="257" t="s">
        <v>28</v>
      </c>
      <c r="Y45" s="280">
        <f t="shared" si="10"/>
        <v>0</v>
      </c>
      <c r="Z45" s="237"/>
      <c r="AA45" s="237">
        <f>6072/250</f>
        <v>24.288</v>
      </c>
      <c r="AB45" s="235"/>
      <c r="AC45" s="235"/>
    </row>
    <row r="46" spans="1:29" s="288" customFormat="1" ht="24.95" hidden="1" customHeight="1" x14ac:dyDescent="0.15">
      <c r="A46" s="238"/>
      <c r="B46" s="363"/>
      <c r="C46" s="287"/>
      <c r="D46" s="387"/>
      <c r="E46" s="265"/>
      <c r="F46" s="264"/>
      <c r="G46" s="263"/>
      <c r="H46" s="270"/>
      <c r="I46" s="378"/>
      <c r="J46" s="378"/>
      <c r="K46" s="370"/>
      <c r="L46" s="262" t="s">
        <v>209</v>
      </c>
      <c r="M46" s="261"/>
      <c r="N46" s="261"/>
      <c r="O46" s="261"/>
      <c r="P46" s="862">
        <v>36400</v>
      </c>
      <c r="Q46" s="862"/>
      <c r="R46" s="257" t="s">
        <v>141</v>
      </c>
      <c r="S46" s="261"/>
      <c r="T46" s="257"/>
      <c r="U46" s="257"/>
      <c r="V46" s="261"/>
      <c r="W46" s="257" t="s">
        <v>205</v>
      </c>
      <c r="X46" s="257" t="s">
        <v>28</v>
      </c>
      <c r="Y46" s="280">
        <f t="shared" si="10"/>
        <v>0</v>
      </c>
      <c r="Z46" s="237"/>
      <c r="AA46" s="237">
        <f>5460000/150</f>
        <v>36400</v>
      </c>
      <c r="AB46" s="235"/>
      <c r="AC46" s="235"/>
    </row>
    <row r="47" spans="1:29" s="288" customFormat="1" ht="24.95" hidden="1" customHeight="1" x14ac:dyDescent="0.15">
      <c r="A47" s="238"/>
      <c r="B47" s="363"/>
      <c r="C47" s="287"/>
      <c r="D47" s="387"/>
      <c r="E47" s="265"/>
      <c r="F47" s="264"/>
      <c r="G47" s="275"/>
      <c r="H47" s="274"/>
      <c r="I47" s="374"/>
      <c r="J47" s="374"/>
      <c r="K47" s="375"/>
      <c r="L47" s="273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2"/>
      <c r="X47" s="271"/>
      <c r="Y47" s="278"/>
      <c r="Z47" s="237"/>
      <c r="AA47" s="237"/>
      <c r="AB47" s="235"/>
      <c r="AC47" s="235"/>
    </row>
    <row r="48" spans="1:29" s="288" customFormat="1" ht="24.95" customHeight="1" x14ac:dyDescent="0.15">
      <c r="A48" s="238"/>
      <c r="B48" s="363"/>
      <c r="C48" s="287"/>
      <c r="D48" s="387"/>
      <c r="E48" s="254" t="s">
        <v>139</v>
      </c>
      <c r="F48" s="253">
        <v>220</v>
      </c>
      <c r="G48" s="256" t="s">
        <v>149</v>
      </c>
      <c r="H48" s="269"/>
      <c r="I48" s="366">
        <f t="shared" ref="I48" si="11">J48+K48</f>
        <v>20025</v>
      </c>
      <c r="J48" s="366">
        <v>14668</v>
      </c>
      <c r="K48" s="373">
        <f>+Y48</f>
        <v>5357</v>
      </c>
      <c r="L48" s="268" t="s">
        <v>142</v>
      </c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7"/>
      <c r="X48" s="266"/>
      <c r="Y48" s="279">
        <f>SUM(Y49:Y52)</f>
        <v>5357</v>
      </c>
      <c r="Z48" s="237"/>
      <c r="AA48" s="237"/>
      <c r="AB48" s="235"/>
      <c r="AC48" s="235"/>
    </row>
    <row r="49" spans="1:29" s="288" customFormat="1" ht="24.95" customHeight="1" x14ac:dyDescent="0.15">
      <c r="A49" s="238"/>
      <c r="B49" s="363"/>
      <c r="C49" s="287"/>
      <c r="D49" s="387"/>
      <c r="E49" s="277"/>
      <c r="F49" s="255"/>
      <c r="G49" s="263"/>
      <c r="H49" s="365" t="s">
        <v>172</v>
      </c>
      <c r="I49" s="368">
        <f>I48</f>
        <v>20025</v>
      </c>
      <c r="J49" s="369"/>
      <c r="K49" s="376"/>
      <c r="L49" s="262" t="s">
        <v>200</v>
      </c>
      <c r="M49" s="261"/>
      <c r="N49" s="261"/>
      <c r="O49" s="261"/>
      <c r="P49" s="862">
        <v>300000</v>
      </c>
      <c r="Q49" s="862"/>
      <c r="R49" s="257" t="s">
        <v>141</v>
      </c>
      <c r="S49" s="261">
        <v>2</v>
      </c>
      <c r="T49" s="257" t="s">
        <v>143</v>
      </c>
      <c r="U49" s="257" t="s">
        <v>141</v>
      </c>
      <c r="V49" s="261">
        <v>1</v>
      </c>
      <c r="W49" s="257" t="s">
        <v>145</v>
      </c>
      <c r="X49" s="257" t="s">
        <v>28</v>
      </c>
      <c r="Y49" s="280">
        <f>INT(P49*S49*V49/1000)</f>
        <v>600</v>
      </c>
      <c r="Z49" s="237"/>
      <c r="AA49" s="237"/>
      <c r="AB49" s="235"/>
      <c r="AC49" s="235"/>
    </row>
    <row r="50" spans="1:29" s="288" customFormat="1" ht="24.95" customHeight="1" x14ac:dyDescent="0.15">
      <c r="A50" s="238"/>
      <c r="B50" s="363"/>
      <c r="C50" s="287"/>
      <c r="D50" s="387"/>
      <c r="E50" s="277"/>
      <c r="F50" s="255"/>
      <c r="G50" s="263"/>
      <c r="H50" s="276"/>
      <c r="I50" s="372"/>
      <c r="J50" s="372"/>
      <c r="K50" s="376"/>
      <c r="L50" s="262" t="s">
        <v>201</v>
      </c>
      <c r="M50" s="261"/>
      <c r="N50" s="261"/>
      <c r="O50" s="261"/>
      <c r="P50" s="862">
        <v>200000</v>
      </c>
      <c r="Q50" s="862"/>
      <c r="R50" s="257" t="s">
        <v>141</v>
      </c>
      <c r="S50" s="261">
        <v>1</v>
      </c>
      <c r="T50" s="257" t="s">
        <v>143</v>
      </c>
      <c r="U50" s="257" t="s">
        <v>141</v>
      </c>
      <c r="V50" s="261">
        <v>1</v>
      </c>
      <c r="W50" s="257" t="s">
        <v>145</v>
      </c>
      <c r="X50" s="257" t="s">
        <v>28</v>
      </c>
      <c r="Y50" s="280">
        <f>INT(P50*S50*V50/1000)</f>
        <v>200</v>
      </c>
      <c r="Z50" s="237"/>
      <c r="AA50" s="237"/>
      <c r="AB50" s="235"/>
      <c r="AC50" s="235"/>
    </row>
    <row r="51" spans="1:29" s="288" customFormat="1" ht="24.95" customHeight="1" x14ac:dyDescent="0.15">
      <c r="A51" s="238"/>
      <c r="B51" s="363"/>
      <c r="C51" s="287"/>
      <c r="D51" s="387"/>
      <c r="E51" s="277"/>
      <c r="F51" s="255"/>
      <c r="G51" s="263"/>
      <c r="H51" s="276"/>
      <c r="I51" s="372"/>
      <c r="J51" s="372"/>
      <c r="K51" s="376"/>
      <c r="L51" s="262" t="s">
        <v>202</v>
      </c>
      <c r="M51" s="261"/>
      <c r="N51" s="261"/>
      <c r="O51" s="261"/>
      <c r="P51" s="862">
        <v>200000</v>
      </c>
      <c r="Q51" s="862"/>
      <c r="R51" s="257" t="s">
        <v>141</v>
      </c>
      <c r="S51" s="261">
        <v>6</v>
      </c>
      <c r="T51" s="257" t="s">
        <v>143</v>
      </c>
      <c r="U51" s="257" t="s">
        <v>141</v>
      </c>
      <c r="V51" s="261">
        <v>1</v>
      </c>
      <c r="W51" s="257" t="s">
        <v>145</v>
      </c>
      <c r="X51" s="257" t="s">
        <v>28</v>
      </c>
      <c r="Y51" s="280">
        <f>INT(P51*S51*V51/1000)</f>
        <v>1200</v>
      </c>
      <c r="Z51" s="237"/>
      <c r="AA51" s="237"/>
      <c r="AB51" s="235"/>
      <c r="AC51" s="235"/>
    </row>
    <row r="52" spans="1:29" s="288" customFormat="1" ht="24.95" customHeight="1" x14ac:dyDescent="0.15">
      <c r="A52" s="238"/>
      <c r="B52" s="363"/>
      <c r="C52" s="287"/>
      <c r="D52" s="387"/>
      <c r="E52" s="277"/>
      <c r="F52" s="255"/>
      <c r="G52" s="263"/>
      <c r="H52" s="276"/>
      <c r="I52" s="372"/>
      <c r="J52" s="372"/>
      <c r="K52" s="376"/>
      <c r="L52" s="262" t="s">
        <v>173</v>
      </c>
      <c r="M52" s="261"/>
      <c r="N52" s="261"/>
      <c r="O52" s="261"/>
      <c r="P52" s="862">
        <v>3357000</v>
      </c>
      <c r="Q52" s="862"/>
      <c r="R52" s="257" t="s">
        <v>141</v>
      </c>
      <c r="S52" s="261"/>
      <c r="T52" s="257"/>
      <c r="U52" s="257"/>
      <c r="V52" s="261">
        <v>1</v>
      </c>
      <c r="W52" s="257" t="s">
        <v>203</v>
      </c>
      <c r="X52" s="257" t="s">
        <v>28</v>
      </c>
      <c r="Y52" s="280">
        <f t="shared" ref="Y52" si="12">INT(P52*V52/1000)</f>
        <v>3357</v>
      </c>
      <c r="Z52" s="237"/>
      <c r="AA52" s="237"/>
      <c r="AB52" s="235"/>
      <c r="AC52" s="235"/>
    </row>
    <row r="53" spans="1:29" s="288" customFormat="1" ht="24.95" hidden="1" customHeight="1" x14ac:dyDescent="0.15">
      <c r="A53" s="292"/>
      <c r="B53" s="293"/>
      <c r="C53" s="388"/>
      <c r="D53" s="389"/>
      <c r="E53" s="265"/>
      <c r="F53" s="264"/>
      <c r="G53" s="263"/>
      <c r="H53" s="290"/>
      <c r="I53" s="371"/>
      <c r="J53" s="371"/>
      <c r="K53" s="370"/>
      <c r="L53" s="262"/>
      <c r="M53" s="261"/>
      <c r="N53" s="261"/>
      <c r="O53" s="261"/>
      <c r="P53" s="364"/>
      <c r="Q53" s="364"/>
      <c r="R53" s="257"/>
      <c r="S53" s="261"/>
      <c r="T53" s="257"/>
      <c r="U53" s="257"/>
      <c r="V53" s="261"/>
      <c r="W53" s="257"/>
      <c r="X53" s="257"/>
      <c r="Y53" s="280"/>
      <c r="Z53" s="237"/>
      <c r="AA53" s="237"/>
      <c r="AB53" s="235"/>
      <c r="AC53" s="235"/>
    </row>
    <row r="54" spans="1:29" s="288" customFormat="1" ht="24.95" customHeight="1" x14ac:dyDescent="0.15">
      <c r="A54" s="238"/>
      <c r="B54" s="363"/>
      <c r="C54" s="287"/>
      <c r="D54" s="387"/>
      <c r="E54" s="254" t="s">
        <v>139</v>
      </c>
      <c r="F54" s="253">
        <v>221</v>
      </c>
      <c r="G54" s="256" t="s">
        <v>210</v>
      </c>
      <c r="H54" s="269"/>
      <c r="I54" s="366">
        <f t="shared" ref="I54" si="13">J54+K54</f>
        <v>214000</v>
      </c>
      <c r="J54" s="366">
        <v>210000</v>
      </c>
      <c r="K54" s="373">
        <f>+Y54</f>
        <v>4000</v>
      </c>
      <c r="L54" s="268" t="s">
        <v>142</v>
      </c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7"/>
      <c r="X54" s="266"/>
      <c r="Y54" s="279">
        <f>SUM(Y55:Y58)</f>
        <v>4000</v>
      </c>
      <c r="Z54" s="237"/>
      <c r="AA54" s="237"/>
      <c r="AB54" s="235"/>
      <c r="AC54" s="235"/>
    </row>
    <row r="55" spans="1:29" s="288" customFormat="1" ht="24.95" hidden="1" customHeight="1" x14ac:dyDescent="0.15">
      <c r="A55" s="238"/>
      <c r="B55" s="363"/>
      <c r="C55" s="287"/>
      <c r="D55" s="387"/>
      <c r="E55" s="265"/>
      <c r="F55" s="264"/>
      <c r="G55" s="263"/>
      <c r="H55" s="365" t="s">
        <v>172</v>
      </c>
      <c r="I55" s="368">
        <f>I54</f>
        <v>214000</v>
      </c>
      <c r="J55" s="369"/>
      <c r="K55" s="370"/>
      <c r="L55" s="262" t="s">
        <v>211</v>
      </c>
      <c r="M55" s="261"/>
      <c r="N55" s="261"/>
      <c r="O55" s="261"/>
      <c r="P55" s="862">
        <f>21800000+9000000</f>
        <v>30800000</v>
      </c>
      <c r="Q55" s="862"/>
      <c r="R55" s="257" t="s">
        <v>141</v>
      </c>
      <c r="S55" s="261"/>
      <c r="T55" s="257"/>
      <c r="U55" s="257"/>
      <c r="V55" s="261"/>
      <c r="W55" s="257" t="s">
        <v>203</v>
      </c>
      <c r="X55" s="257" t="s">
        <v>28</v>
      </c>
      <c r="Y55" s="280">
        <f t="shared" ref="Y55:Y58" si="14">INT(P55*V55/1000)</f>
        <v>0</v>
      </c>
      <c r="Z55" s="237"/>
      <c r="AA55" s="237"/>
      <c r="AB55" s="235"/>
      <c r="AC55" s="235"/>
    </row>
    <row r="56" spans="1:29" s="288" customFormat="1" ht="24.95" customHeight="1" x14ac:dyDescent="0.15">
      <c r="A56" s="238"/>
      <c r="B56" s="363"/>
      <c r="C56" s="287"/>
      <c r="D56" s="387"/>
      <c r="E56" s="265"/>
      <c r="F56" s="264"/>
      <c r="G56" s="263"/>
      <c r="H56" s="270"/>
      <c r="I56" s="378"/>
      <c r="J56" s="378"/>
      <c r="K56" s="370"/>
      <c r="L56" s="262" t="s">
        <v>212</v>
      </c>
      <c r="M56" s="261"/>
      <c r="N56" s="261"/>
      <c r="O56" s="261"/>
      <c r="P56" s="862">
        <v>1000000</v>
      </c>
      <c r="Q56" s="862"/>
      <c r="R56" s="257" t="s">
        <v>141</v>
      </c>
      <c r="S56" s="261">
        <v>2</v>
      </c>
      <c r="T56" s="257" t="s">
        <v>143</v>
      </c>
      <c r="U56" s="257" t="s">
        <v>141</v>
      </c>
      <c r="V56" s="261">
        <v>2</v>
      </c>
      <c r="W56" s="257" t="s">
        <v>198</v>
      </c>
      <c r="X56" s="257" t="s">
        <v>28</v>
      </c>
      <c r="Y56" s="280">
        <f>INT(P56*V56*S56/1000)</f>
        <v>4000</v>
      </c>
      <c r="Z56" s="237"/>
      <c r="AA56" s="237"/>
      <c r="AB56" s="235"/>
      <c r="AC56" s="235"/>
    </row>
    <row r="57" spans="1:29" s="288" customFormat="1" ht="24.95" hidden="1" customHeight="1" x14ac:dyDescent="0.15">
      <c r="A57" s="238"/>
      <c r="B57" s="363"/>
      <c r="C57" s="287"/>
      <c r="D57" s="387"/>
      <c r="E57" s="265"/>
      <c r="F57" s="264"/>
      <c r="G57" s="263"/>
      <c r="H57" s="270"/>
      <c r="I57" s="378"/>
      <c r="J57" s="378"/>
      <c r="K57" s="370"/>
      <c r="L57" s="262"/>
      <c r="M57" s="261"/>
      <c r="N57" s="261"/>
      <c r="O57" s="261"/>
      <c r="P57" s="862"/>
      <c r="Q57" s="862"/>
      <c r="R57" s="257"/>
      <c r="S57" s="261"/>
      <c r="T57" s="257"/>
      <c r="U57" s="257"/>
      <c r="V57" s="261"/>
      <c r="W57" s="257"/>
      <c r="X57" s="257"/>
      <c r="Y57" s="280">
        <f t="shared" si="14"/>
        <v>0</v>
      </c>
      <c r="Z57" s="237"/>
      <c r="AA57" s="237"/>
      <c r="AB57" s="235"/>
      <c r="AC57" s="235"/>
    </row>
    <row r="58" spans="1:29" s="288" customFormat="1" ht="24.95" hidden="1" customHeight="1" x14ac:dyDescent="0.15">
      <c r="A58" s="238"/>
      <c r="B58" s="363"/>
      <c r="C58" s="287"/>
      <c r="D58" s="387"/>
      <c r="E58" s="265"/>
      <c r="F58" s="264"/>
      <c r="G58" s="263"/>
      <c r="H58" s="270"/>
      <c r="I58" s="378"/>
      <c r="J58" s="378"/>
      <c r="K58" s="370"/>
      <c r="L58" s="262"/>
      <c r="M58" s="261"/>
      <c r="N58" s="261"/>
      <c r="O58" s="261"/>
      <c r="P58" s="862"/>
      <c r="Q58" s="862"/>
      <c r="R58" s="257"/>
      <c r="S58" s="261"/>
      <c r="T58" s="257"/>
      <c r="U58" s="257"/>
      <c r="V58" s="261"/>
      <c r="W58" s="257"/>
      <c r="X58" s="257"/>
      <c r="Y58" s="280">
        <f t="shared" si="14"/>
        <v>0</v>
      </c>
      <c r="Z58" s="237"/>
      <c r="AA58" s="237"/>
      <c r="AB58" s="235"/>
      <c r="AC58" s="235"/>
    </row>
    <row r="59" spans="1:29" s="288" customFormat="1" ht="24.95" hidden="1" customHeight="1" x14ac:dyDescent="0.15">
      <c r="A59" s="390"/>
      <c r="B59" s="391"/>
      <c r="C59" s="392"/>
      <c r="D59" s="393"/>
      <c r="E59" s="254"/>
      <c r="F59" s="253"/>
      <c r="G59" s="256"/>
      <c r="H59" s="269"/>
      <c r="I59" s="366"/>
      <c r="J59" s="366"/>
      <c r="K59" s="373"/>
      <c r="L59" s="268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7"/>
      <c r="X59" s="266"/>
      <c r="Y59" s="279"/>
      <c r="Z59" s="237"/>
      <c r="AA59" s="237"/>
      <c r="AB59" s="235"/>
      <c r="AC59" s="235"/>
    </row>
    <row r="60" spans="1:29" s="288" customFormat="1" ht="24.95" hidden="1" customHeight="1" x14ac:dyDescent="0.15">
      <c r="A60" s="238"/>
      <c r="B60" s="363"/>
      <c r="C60" s="287"/>
      <c r="D60" s="387"/>
      <c r="E60" s="277"/>
      <c r="F60" s="255"/>
      <c r="G60" s="263"/>
      <c r="H60" s="365"/>
      <c r="I60" s="368"/>
      <c r="J60" s="369"/>
      <c r="K60" s="376"/>
      <c r="L60" s="262"/>
      <c r="M60" s="261"/>
      <c r="N60" s="261"/>
      <c r="O60" s="261"/>
      <c r="P60" s="862"/>
      <c r="Q60" s="862"/>
      <c r="R60" s="257"/>
      <c r="S60" s="261"/>
      <c r="T60" s="257"/>
      <c r="U60" s="257"/>
      <c r="V60" s="261"/>
      <c r="W60" s="257"/>
      <c r="X60" s="257"/>
      <c r="Y60" s="280"/>
      <c r="Z60" s="237"/>
      <c r="AA60" s="237"/>
      <c r="AB60" s="235"/>
      <c r="AC60" s="235"/>
    </row>
    <row r="61" spans="1:29" s="288" customFormat="1" ht="24.95" hidden="1" customHeight="1" x14ac:dyDescent="0.15">
      <c r="A61" s="238"/>
      <c r="B61" s="363"/>
      <c r="C61" s="287"/>
      <c r="D61" s="387"/>
      <c r="E61" s="265"/>
      <c r="F61" s="264"/>
      <c r="G61" s="263"/>
      <c r="H61" s="290"/>
      <c r="I61" s="371"/>
      <c r="J61" s="371"/>
      <c r="K61" s="370"/>
      <c r="L61" s="262"/>
      <c r="M61" s="261"/>
      <c r="N61" s="261"/>
      <c r="O61" s="261"/>
      <c r="P61" s="364"/>
      <c r="Q61" s="364"/>
      <c r="R61" s="257"/>
      <c r="S61" s="261"/>
      <c r="T61" s="257"/>
      <c r="U61" s="257"/>
      <c r="V61" s="261"/>
      <c r="W61" s="257"/>
      <c r="X61" s="257"/>
      <c r="Y61" s="280"/>
      <c r="Z61" s="237"/>
      <c r="AA61" s="237"/>
      <c r="AB61" s="235"/>
      <c r="AC61" s="235"/>
    </row>
    <row r="62" spans="1:29" s="288" customFormat="1" ht="24.95" hidden="1" customHeight="1" x14ac:dyDescent="0.15">
      <c r="A62" s="238"/>
      <c r="B62" s="363"/>
      <c r="C62" s="287"/>
      <c r="D62" s="387"/>
      <c r="E62" s="254"/>
      <c r="F62" s="253"/>
      <c r="G62" s="296"/>
      <c r="H62" s="297"/>
      <c r="I62" s="366"/>
      <c r="J62" s="379"/>
      <c r="K62" s="380"/>
      <c r="L62" s="298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300"/>
      <c r="X62" s="299"/>
      <c r="Y62" s="301"/>
      <c r="Z62" s="237"/>
      <c r="AA62" s="237"/>
      <c r="AB62" s="235"/>
      <c r="AC62" s="235"/>
    </row>
    <row r="63" spans="1:29" s="288" customFormat="1" ht="24.95" hidden="1" customHeight="1" x14ac:dyDescent="0.15">
      <c r="A63" s="238"/>
      <c r="B63" s="363"/>
      <c r="C63" s="287"/>
      <c r="D63" s="387"/>
      <c r="E63" s="303"/>
      <c r="F63" s="264"/>
      <c r="G63" s="263"/>
      <c r="H63" s="365"/>
      <c r="I63" s="368"/>
      <c r="J63" s="369"/>
      <c r="K63" s="370"/>
      <c r="L63" s="262"/>
      <c r="M63" s="261"/>
      <c r="N63" s="261"/>
      <c r="O63" s="261"/>
      <c r="P63" s="260"/>
      <c r="Q63" s="260"/>
      <c r="R63" s="882"/>
      <c r="S63" s="882"/>
      <c r="T63" s="882"/>
      <c r="U63" s="257"/>
      <c r="V63" s="259"/>
      <c r="W63" s="258"/>
      <c r="X63" s="257"/>
      <c r="Y63" s="280"/>
      <c r="Z63" s="237"/>
      <c r="AA63" s="237"/>
      <c r="AB63" s="235"/>
      <c r="AC63" s="235"/>
    </row>
    <row r="64" spans="1:29" s="288" customFormat="1" ht="24.95" hidden="1" customHeight="1" x14ac:dyDescent="0.15">
      <c r="A64" s="238"/>
      <c r="B64" s="363"/>
      <c r="C64" s="287"/>
      <c r="D64" s="387"/>
      <c r="E64" s="304"/>
      <c r="F64" s="302"/>
      <c r="G64" s="275"/>
      <c r="H64" s="291"/>
      <c r="I64" s="377"/>
      <c r="J64" s="377"/>
      <c r="K64" s="375"/>
      <c r="L64" s="273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2"/>
      <c r="X64" s="271"/>
      <c r="Y64" s="278"/>
      <c r="Z64" s="237"/>
      <c r="AA64" s="237"/>
      <c r="AB64" s="235"/>
      <c r="AC64" s="235"/>
    </row>
    <row r="65" spans="1:29" ht="24.95" hidden="1" customHeight="1" x14ac:dyDescent="0.15">
      <c r="A65" s="176"/>
      <c r="B65" s="183"/>
      <c r="C65" s="183"/>
      <c r="D65" s="225"/>
      <c r="E65" s="202"/>
      <c r="F65" s="186"/>
      <c r="G65" s="187"/>
      <c r="H65" s="188"/>
      <c r="I65" s="366"/>
      <c r="J65" s="189"/>
      <c r="K65" s="380"/>
      <c r="L65" s="190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2"/>
    </row>
    <row r="66" spans="1:29" ht="24.95" hidden="1" customHeight="1" x14ac:dyDescent="0.15">
      <c r="A66" s="176"/>
      <c r="B66" s="183"/>
      <c r="C66" s="183"/>
      <c r="D66" s="225"/>
      <c r="E66" s="200"/>
      <c r="F66" s="133"/>
      <c r="G66" s="198"/>
      <c r="H66" s="196"/>
      <c r="I66" s="197"/>
      <c r="J66" s="197"/>
      <c r="K66" s="199"/>
      <c r="L66" s="283"/>
      <c r="M66" s="194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5"/>
    </row>
    <row r="67" spans="1:29" s="288" customFormat="1" ht="24.95" hidden="1" customHeight="1" x14ac:dyDescent="0.15">
      <c r="A67" s="238"/>
      <c r="B67" s="225"/>
      <c r="C67" s="226"/>
      <c r="D67" s="236"/>
      <c r="E67" s="241"/>
      <c r="F67" s="249"/>
      <c r="G67" s="250"/>
      <c r="H67" s="243"/>
      <c r="I67" s="366"/>
      <c r="J67" s="227"/>
      <c r="K67" s="380"/>
      <c r="L67" s="230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28"/>
      <c r="X67" s="231"/>
      <c r="Y67" s="229"/>
      <c r="Z67" s="237"/>
      <c r="AA67" s="237"/>
      <c r="AB67" s="235"/>
      <c r="AC67" s="235"/>
    </row>
    <row r="68" spans="1:29" s="288" customFormat="1" ht="24.95" hidden="1" customHeight="1" x14ac:dyDescent="0.15">
      <c r="A68" s="238"/>
      <c r="B68" s="225"/>
      <c r="C68" s="226"/>
      <c r="D68" s="232"/>
      <c r="E68" s="247"/>
      <c r="F68" s="248"/>
      <c r="G68" s="239"/>
      <c r="H68" s="244"/>
      <c r="I68" s="242"/>
      <c r="J68" s="242"/>
      <c r="K68" s="240"/>
      <c r="L68" s="232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46"/>
      <c r="X68" s="233"/>
      <c r="Y68" s="234"/>
      <c r="Z68" s="237"/>
      <c r="AA68" s="245"/>
      <c r="AB68" s="294"/>
      <c r="AC68" s="235"/>
    </row>
    <row r="69" spans="1:29" ht="13.5" x14ac:dyDescent="0.15">
      <c r="H69" s="295"/>
    </row>
    <row r="70" spans="1:29" ht="13.5" x14ac:dyDescent="0.15">
      <c r="H70" s="295"/>
    </row>
    <row r="71" spans="1:29" ht="13.5" x14ac:dyDescent="0.15">
      <c r="H71" s="295"/>
    </row>
    <row r="72" spans="1:29" ht="13.5" x14ac:dyDescent="0.15">
      <c r="H72" s="295"/>
    </row>
    <row r="73" spans="1:29" ht="13.5" x14ac:dyDescent="0.15">
      <c r="H73" s="295"/>
      <c r="L73" s="394" t="s">
        <v>180</v>
      </c>
      <c r="M73" s="193"/>
      <c r="N73" s="193"/>
      <c r="O73" s="193"/>
      <c r="P73" s="395"/>
      <c r="Q73" s="395"/>
      <c r="R73" s="879">
        <f>SUM($Y$173,$Y$192)*1000</f>
        <v>0</v>
      </c>
      <c r="S73" s="879"/>
      <c r="T73" s="879"/>
      <c r="U73" s="395" t="s">
        <v>181</v>
      </c>
      <c r="V73" s="880">
        <v>4.4999999999999998E-2</v>
      </c>
      <c r="W73" s="880"/>
      <c r="X73" s="395" t="s">
        <v>182</v>
      </c>
      <c r="Y73" s="195">
        <f>INT(SUM($R$181:$T$182)/1000*V73)</f>
        <v>0</v>
      </c>
    </row>
    <row r="74" spans="1:29" ht="13.5" x14ac:dyDescent="0.15">
      <c r="H74" s="295"/>
      <c r="L74" s="394" t="s">
        <v>183</v>
      </c>
      <c r="M74" s="396"/>
      <c r="N74" s="396"/>
      <c r="O74" s="396"/>
      <c r="P74" s="395"/>
      <c r="Q74" s="395"/>
      <c r="R74" s="879">
        <f>SUM($Y$173,$Y$192)*1000</f>
        <v>0</v>
      </c>
      <c r="S74" s="879"/>
      <c r="T74" s="879"/>
      <c r="U74" s="395" t="s">
        <v>181</v>
      </c>
      <c r="V74" s="881">
        <v>3.2599999999999997E-2</v>
      </c>
      <c r="W74" s="881"/>
      <c r="X74" s="395" t="s">
        <v>182</v>
      </c>
      <c r="Y74" s="195">
        <f t="shared" ref="Y74:Y77" si="15">INT(SUM($R$181:$T$182)/1000*V74)</f>
        <v>0</v>
      </c>
    </row>
    <row r="75" spans="1:29" ht="13.5" x14ac:dyDescent="0.15">
      <c r="H75" s="295"/>
      <c r="L75" s="394" t="s">
        <v>184</v>
      </c>
      <c r="M75" s="193"/>
      <c r="N75" s="193"/>
      <c r="O75" s="193"/>
      <c r="P75" s="395"/>
      <c r="Q75" s="395"/>
      <c r="R75" s="879">
        <f>SUM($Y$173,$Y$192)*1000</f>
        <v>0</v>
      </c>
      <c r="S75" s="879"/>
      <c r="T75" s="879"/>
      <c r="U75" s="395" t="s">
        <v>181</v>
      </c>
      <c r="V75" s="881">
        <v>8.0000000000000002E-3</v>
      </c>
      <c r="W75" s="881"/>
      <c r="X75" s="395" t="s">
        <v>182</v>
      </c>
      <c r="Y75" s="195">
        <f t="shared" si="15"/>
        <v>0</v>
      </c>
    </row>
    <row r="76" spans="1:29" ht="13.5" x14ac:dyDescent="0.15">
      <c r="H76" s="295"/>
      <c r="L76" s="394" t="s">
        <v>185</v>
      </c>
      <c r="M76" s="193"/>
      <c r="N76" s="193"/>
      <c r="O76" s="193"/>
      <c r="P76" s="395"/>
      <c r="Q76" s="395"/>
      <c r="R76" s="879">
        <f>SUM($Y$173,$Y$192)*1000</f>
        <v>0</v>
      </c>
      <c r="S76" s="879"/>
      <c r="T76" s="879"/>
      <c r="U76" s="395" t="s">
        <v>181</v>
      </c>
      <c r="V76" s="881">
        <v>9.0000000000000011E-3</v>
      </c>
      <c r="W76" s="881"/>
      <c r="X76" s="395" t="s">
        <v>182</v>
      </c>
      <c r="Y76" s="195">
        <f t="shared" si="15"/>
        <v>0</v>
      </c>
    </row>
    <row r="77" spans="1:29" ht="13.5" x14ac:dyDescent="0.15">
      <c r="H77" s="295"/>
      <c r="L77" s="394" t="s">
        <v>186</v>
      </c>
      <c r="M77" s="193"/>
      <c r="N77" s="193"/>
      <c r="O77" s="193"/>
      <c r="P77" s="395"/>
      <c r="Q77" s="395"/>
      <c r="R77" s="879">
        <f>SUM($Y$173,$Y$192)*1000</f>
        <v>0</v>
      </c>
      <c r="S77" s="879"/>
      <c r="T77" s="879"/>
      <c r="U77" s="395" t="s">
        <v>181</v>
      </c>
      <c r="V77" s="881">
        <v>5.0000000000000001E-3</v>
      </c>
      <c r="W77" s="881"/>
      <c r="X77" s="395" t="s">
        <v>182</v>
      </c>
      <c r="Y77" s="195">
        <f t="shared" si="15"/>
        <v>0</v>
      </c>
    </row>
    <row r="78" spans="1:29" ht="13.5" x14ac:dyDescent="0.15">
      <c r="H78" s="295"/>
    </row>
    <row r="79" spans="1:29" ht="13.5" x14ac:dyDescent="0.15">
      <c r="H79" s="295"/>
    </row>
    <row r="80" spans="1:29" ht="13.5" x14ac:dyDescent="0.15">
      <c r="H80" s="295"/>
    </row>
    <row r="81" spans="8:8" ht="13.5" x14ac:dyDescent="0.15">
      <c r="H81" s="295"/>
    </row>
    <row r="82" spans="8:8" ht="13.5" x14ac:dyDescent="0.15">
      <c r="H82" s="295"/>
    </row>
    <row r="83" spans="8:8" ht="13.5" x14ac:dyDescent="0.15">
      <c r="H83" s="295"/>
    </row>
    <row r="84" spans="8:8" ht="13.5" x14ac:dyDescent="0.15">
      <c r="H84" s="295"/>
    </row>
    <row r="85" spans="8:8" ht="13.5" x14ac:dyDescent="0.15">
      <c r="H85" s="295"/>
    </row>
    <row r="86" spans="8:8" ht="13.5" x14ac:dyDescent="0.15">
      <c r="H86" s="295"/>
    </row>
    <row r="87" spans="8:8" ht="13.5" x14ac:dyDescent="0.15">
      <c r="H87" s="295"/>
    </row>
    <row r="88" spans="8:8" ht="13.5" x14ac:dyDescent="0.15">
      <c r="H88" s="295"/>
    </row>
    <row r="89" spans="8:8" ht="13.5" x14ac:dyDescent="0.15">
      <c r="H89" s="295"/>
    </row>
    <row r="90" spans="8:8" ht="13.5" x14ac:dyDescent="0.15">
      <c r="H90" s="295"/>
    </row>
    <row r="91" spans="8:8" ht="13.5" x14ac:dyDescent="0.15">
      <c r="H91" s="295"/>
    </row>
    <row r="92" spans="8:8" ht="13.5" x14ac:dyDescent="0.15">
      <c r="H92" s="295"/>
    </row>
    <row r="93" spans="8:8" ht="13.5" x14ac:dyDescent="0.15">
      <c r="H93" s="295"/>
    </row>
    <row r="94" spans="8:8" ht="13.5" x14ac:dyDescent="0.15">
      <c r="H94" s="295"/>
    </row>
    <row r="95" spans="8:8" ht="13.5" x14ac:dyDescent="0.15">
      <c r="H95" s="295"/>
    </row>
    <row r="96" spans="8:8" ht="13.5" x14ac:dyDescent="0.15">
      <c r="H96" s="295"/>
    </row>
    <row r="97" spans="8:8" ht="13.5" x14ac:dyDescent="0.15">
      <c r="H97" s="295"/>
    </row>
    <row r="98" spans="8:8" ht="13.5" x14ac:dyDescent="0.15">
      <c r="H98" s="295"/>
    </row>
    <row r="99" spans="8:8" ht="13.5" x14ac:dyDescent="0.15">
      <c r="H99" s="295"/>
    </row>
    <row r="100" spans="8:8" ht="13.5" x14ac:dyDescent="0.15">
      <c r="H100" s="295"/>
    </row>
    <row r="101" spans="8:8" ht="13.5" x14ac:dyDescent="0.15">
      <c r="H101" s="295"/>
    </row>
    <row r="102" spans="8:8" ht="13.5" x14ac:dyDescent="0.15">
      <c r="H102" s="295"/>
    </row>
    <row r="103" spans="8:8" ht="13.5" x14ac:dyDescent="0.15">
      <c r="H103" s="295"/>
    </row>
    <row r="104" spans="8:8" ht="13.5" x14ac:dyDescent="0.15">
      <c r="H104" s="295"/>
    </row>
    <row r="105" spans="8:8" ht="13.5" x14ac:dyDescent="0.15">
      <c r="H105" s="295"/>
    </row>
    <row r="106" spans="8:8" ht="13.5" x14ac:dyDescent="0.15">
      <c r="H106" s="295"/>
    </row>
    <row r="107" spans="8:8" ht="13.5" x14ac:dyDescent="0.15">
      <c r="H107" s="295"/>
    </row>
    <row r="108" spans="8:8" ht="13.5" x14ac:dyDescent="0.15">
      <c r="H108" s="295"/>
    </row>
    <row r="109" spans="8:8" ht="13.5" x14ac:dyDescent="0.15">
      <c r="H109" s="295"/>
    </row>
    <row r="110" spans="8:8" ht="13.5" x14ac:dyDescent="0.15">
      <c r="H110" s="295"/>
    </row>
    <row r="111" spans="8:8" ht="13.5" x14ac:dyDescent="0.15">
      <c r="H111" s="295"/>
    </row>
    <row r="112" spans="8:8" ht="13.5" x14ac:dyDescent="0.15">
      <c r="H112" s="295"/>
    </row>
    <row r="113" spans="8:8" ht="13.5" x14ac:dyDescent="0.15">
      <c r="H113" s="295"/>
    </row>
    <row r="114" spans="8:8" ht="13.5" x14ac:dyDescent="0.15">
      <c r="H114" s="295"/>
    </row>
    <row r="115" spans="8:8" ht="13.5" x14ac:dyDescent="0.15">
      <c r="H115" s="295"/>
    </row>
    <row r="116" spans="8:8" ht="13.5" x14ac:dyDescent="0.15">
      <c r="H116" s="295"/>
    </row>
    <row r="117" spans="8:8" ht="13.5" x14ac:dyDescent="0.15">
      <c r="H117" s="295"/>
    </row>
    <row r="118" spans="8:8" ht="13.5" x14ac:dyDescent="0.15">
      <c r="H118" s="295"/>
    </row>
    <row r="119" spans="8:8" ht="13.5" x14ac:dyDescent="0.15">
      <c r="H119" s="295"/>
    </row>
    <row r="120" spans="8:8" ht="13.5" x14ac:dyDescent="0.15">
      <c r="H120" s="295"/>
    </row>
    <row r="121" spans="8:8" ht="13.5" x14ac:dyDescent="0.15">
      <c r="H121" s="295"/>
    </row>
    <row r="122" spans="8:8" ht="13.5" x14ac:dyDescent="0.15">
      <c r="H122" s="295"/>
    </row>
    <row r="123" spans="8:8" ht="13.5" x14ac:dyDescent="0.15">
      <c r="H123" s="295"/>
    </row>
    <row r="124" spans="8:8" ht="13.5" x14ac:dyDescent="0.15">
      <c r="H124" s="295"/>
    </row>
    <row r="125" spans="8:8" ht="13.5" x14ac:dyDescent="0.15">
      <c r="H125" s="295"/>
    </row>
    <row r="126" spans="8:8" ht="13.5" x14ac:dyDescent="0.15">
      <c r="H126" s="295"/>
    </row>
    <row r="127" spans="8:8" ht="13.5" x14ac:dyDescent="0.15">
      <c r="H127" s="295"/>
    </row>
    <row r="128" spans="8:8" ht="13.5" x14ac:dyDescent="0.15">
      <c r="H128" s="295"/>
    </row>
    <row r="129" spans="8:8" ht="13.5" x14ac:dyDescent="0.15">
      <c r="H129" s="295"/>
    </row>
    <row r="130" spans="8:8" ht="13.5" x14ac:dyDescent="0.15">
      <c r="H130" s="295"/>
    </row>
    <row r="131" spans="8:8" ht="13.5" x14ac:dyDescent="0.15">
      <c r="H131" s="295"/>
    </row>
    <row r="132" spans="8:8" ht="13.5" x14ac:dyDescent="0.15">
      <c r="H132" s="295"/>
    </row>
    <row r="133" spans="8:8" ht="13.5" x14ac:dyDescent="0.15">
      <c r="H133" s="295"/>
    </row>
    <row r="134" spans="8:8" ht="13.5" x14ac:dyDescent="0.15">
      <c r="H134" s="295"/>
    </row>
    <row r="135" spans="8:8" ht="13.5" x14ac:dyDescent="0.15">
      <c r="H135" s="295"/>
    </row>
    <row r="136" spans="8:8" ht="13.5" x14ac:dyDescent="0.15">
      <c r="H136" s="295"/>
    </row>
    <row r="137" spans="8:8" ht="13.5" x14ac:dyDescent="0.15">
      <c r="H137" s="295"/>
    </row>
    <row r="138" spans="8:8" ht="13.5" x14ac:dyDescent="0.15">
      <c r="H138" s="295"/>
    </row>
    <row r="139" spans="8:8" ht="13.5" x14ac:dyDescent="0.15">
      <c r="H139" s="295"/>
    </row>
    <row r="140" spans="8:8" ht="13.5" x14ac:dyDescent="0.15">
      <c r="H140" s="295"/>
    </row>
    <row r="141" spans="8:8" ht="13.5" x14ac:dyDescent="0.15">
      <c r="H141" s="295"/>
    </row>
    <row r="142" spans="8:8" ht="13.5" x14ac:dyDescent="0.15">
      <c r="H142" s="295"/>
    </row>
    <row r="143" spans="8:8" ht="13.5" x14ac:dyDescent="0.15">
      <c r="H143" s="295"/>
    </row>
    <row r="144" spans="8:8" ht="13.5" x14ac:dyDescent="0.15">
      <c r="H144" s="295"/>
    </row>
    <row r="145" spans="8:8" ht="13.5" x14ac:dyDescent="0.15">
      <c r="H145" s="295"/>
    </row>
    <row r="146" spans="8:8" ht="13.5" x14ac:dyDescent="0.15">
      <c r="H146" s="295"/>
    </row>
    <row r="147" spans="8:8" ht="13.5" x14ac:dyDescent="0.15">
      <c r="H147" s="295"/>
    </row>
    <row r="148" spans="8:8" ht="13.5" x14ac:dyDescent="0.15">
      <c r="H148" s="295"/>
    </row>
    <row r="149" spans="8:8" ht="13.5" x14ac:dyDescent="0.15">
      <c r="H149" s="295"/>
    </row>
    <row r="150" spans="8:8" ht="13.5" x14ac:dyDescent="0.15">
      <c r="H150" s="295"/>
    </row>
    <row r="151" spans="8:8" ht="13.5" x14ac:dyDescent="0.15">
      <c r="H151" s="295"/>
    </row>
    <row r="152" spans="8:8" ht="13.5" x14ac:dyDescent="0.15">
      <c r="H152" s="295"/>
    </row>
    <row r="153" spans="8:8" ht="13.5" x14ac:dyDescent="0.15">
      <c r="H153" s="295"/>
    </row>
    <row r="154" spans="8:8" ht="13.5" x14ac:dyDescent="0.15">
      <c r="H154" s="295"/>
    </row>
    <row r="155" spans="8:8" ht="13.5" x14ac:dyDescent="0.15">
      <c r="H155" s="295"/>
    </row>
    <row r="156" spans="8:8" ht="13.5" x14ac:dyDescent="0.15">
      <c r="H156" s="295"/>
    </row>
    <row r="157" spans="8:8" ht="13.5" x14ac:dyDescent="0.15">
      <c r="H157" s="295"/>
    </row>
    <row r="158" spans="8:8" ht="13.5" x14ac:dyDescent="0.15">
      <c r="H158" s="295"/>
    </row>
    <row r="159" spans="8:8" ht="13.5" x14ac:dyDescent="0.15">
      <c r="H159" s="295"/>
    </row>
    <row r="160" spans="8:8" ht="13.5" x14ac:dyDescent="0.15">
      <c r="H160" s="295"/>
    </row>
    <row r="161" spans="8:8" ht="13.5" x14ac:dyDescent="0.15">
      <c r="H161" s="295"/>
    </row>
    <row r="162" spans="8:8" ht="13.5" x14ac:dyDescent="0.15">
      <c r="H162" s="295"/>
    </row>
    <row r="163" spans="8:8" ht="13.5" x14ac:dyDescent="0.15">
      <c r="H163" s="295"/>
    </row>
    <row r="164" spans="8:8" ht="13.5" x14ac:dyDescent="0.15">
      <c r="H164" s="295"/>
    </row>
    <row r="165" spans="8:8" ht="13.5" x14ac:dyDescent="0.15">
      <c r="H165" s="295"/>
    </row>
    <row r="166" spans="8:8" ht="13.5" x14ac:dyDescent="0.15">
      <c r="H166" s="295"/>
    </row>
    <row r="167" spans="8:8" ht="13.5" x14ac:dyDescent="0.15">
      <c r="H167" s="295"/>
    </row>
    <row r="168" spans="8:8" ht="13.5" x14ac:dyDescent="0.15">
      <c r="H168" s="295"/>
    </row>
    <row r="169" spans="8:8" ht="13.5" x14ac:dyDescent="0.15">
      <c r="H169" s="295"/>
    </row>
    <row r="170" spans="8:8" ht="13.5" x14ac:dyDescent="0.15">
      <c r="H170" s="295"/>
    </row>
    <row r="171" spans="8:8" ht="13.5" x14ac:dyDescent="0.15">
      <c r="H171" s="295"/>
    </row>
    <row r="172" spans="8:8" ht="13.5" x14ac:dyDescent="0.15">
      <c r="H172" s="295"/>
    </row>
    <row r="173" spans="8:8" ht="13.5" x14ac:dyDescent="0.15">
      <c r="H173" s="295"/>
    </row>
    <row r="174" spans="8:8" ht="13.5" x14ac:dyDescent="0.15">
      <c r="H174" s="295"/>
    </row>
    <row r="175" spans="8:8" ht="13.5" x14ac:dyDescent="0.15">
      <c r="H175" s="295"/>
    </row>
    <row r="176" spans="8:8" ht="13.5" x14ac:dyDescent="0.15">
      <c r="H176" s="295"/>
    </row>
    <row r="177" spans="8:8" ht="13.5" x14ac:dyDescent="0.15">
      <c r="H177" s="295"/>
    </row>
    <row r="178" spans="8:8" ht="13.5" x14ac:dyDescent="0.15">
      <c r="H178" s="295"/>
    </row>
    <row r="179" spans="8:8" ht="13.5" x14ac:dyDescent="0.15">
      <c r="H179" s="295"/>
    </row>
    <row r="180" spans="8:8" ht="13.5" x14ac:dyDescent="0.15">
      <c r="H180" s="295"/>
    </row>
    <row r="181" spans="8:8" ht="13.5" x14ac:dyDescent="0.15">
      <c r="H181" s="295"/>
    </row>
    <row r="182" spans="8:8" ht="13.5" x14ac:dyDescent="0.15">
      <c r="H182" s="295"/>
    </row>
    <row r="183" spans="8:8" ht="13.5" x14ac:dyDescent="0.15">
      <c r="H183" s="295"/>
    </row>
    <row r="184" spans="8:8" ht="13.5" x14ac:dyDescent="0.15">
      <c r="H184" s="295"/>
    </row>
    <row r="185" spans="8:8" ht="13.5" x14ac:dyDescent="0.15">
      <c r="H185" s="295"/>
    </row>
    <row r="186" spans="8:8" ht="13.5" x14ac:dyDescent="0.15">
      <c r="H186" s="295"/>
    </row>
    <row r="187" spans="8:8" ht="13.5" x14ac:dyDescent="0.15">
      <c r="H187" s="295"/>
    </row>
    <row r="188" spans="8:8" ht="13.5" x14ac:dyDescent="0.15">
      <c r="H188" s="295"/>
    </row>
    <row r="189" spans="8:8" ht="13.5" x14ac:dyDescent="0.15">
      <c r="H189" s="295"/>
    </row>
    <row r="190" spans="8:8" ht="13.5" x14ac:dyDescent="0.15">
      <c r="H190" s="295"/>
    </row>
    <row r="191" spans="8:8" ht="13.5" x14ac:dyDescent="0.15">
      <c r="H191" s="295"/>
    </row>
    <row r="192" spans="8:8" ht="13.5" x14ac:dyDescent="0.15">
      <c r="H192" s="295"/>
    </row>
    <row r="193" spans="8:8" ht="13.5" x14ac:dyDescent="0.15">
      <c r="H193" s="295"/>
    </row>
    <row r="194" spans="8:8" ht="13.5" x14ac:dyDescent="0.15">
      <c r="H194" s="295"/>
    </row>
    <row r="195" spans="8:8" ht="13.5" x14ac:dyDescent="0.15">
      <c r="H195" s="295"/>
    </row>
    <row r="196" spans="8:8" ht="13.5" x14ac:dyDescent="0.15">
      <c r="H196" s="295"/>
    </row>
    <row r="197" spans="8:8" ht="13.5" x14ac:dyDescent="0.15">
      <c r="H197" s="295"/>
    </row>
    <row r="198" spans="8:8" ht="13.5" x14ac:dyDescent="0.15">
      <c r="H198" s="295"/>
    </row>
    <row r="199" spans="8:8" ht="13.5" x14ac:dyDescent="0.15">
      <c r="H199" s="295"/>
    </row>
    <row r="200" spans="8:8" ht="13.5" x14ac:dyDescent="0.15">
      <c r="H200" s="295"/>
    </row>
    <row r="201" spans="8:8" ht="13.5" x14ac:dyDescent="0.15">
      <c r="H201" s="295"/>
    </row>
    <row r="202" spans="8:8" ht="13.5" x14ac:dyDescent="0.15">
      <c r="H202" s="295"/>
    </row>
    <row r="203" spans="8:8" ht="13.5" x14ac:dyDescent="0.15">
      <c r="H203" s="295"/>
    </row>
    <row r="204" spans="8:8" ht="13.5" x14ac:dyDescent="0.15">
      <c r="H204" s="295"/>
    </row>
    <row r="205" spans="8:8" ht="13.5" x14ac:dyDescent="0.15">
      <c r="H205" s="295"/>
    </row>
    <row r="206" spans="8:8" ht="13.5" x14ac:dyDescent="0.15">
      <c r="H206" s="295"/>
    </row>
    <row r="207" spans="8:8" ht="13.5" x14ac:dyDescent="0.15">
      <c r="H207" s="295"/>
    </row>
    <row r="208" spans="8:8" ht="13.5" x14ac:dyDescent="0.15">
      <c r="H208" s="295"/>
    </row>
    <row r="209" spans="8:8" ht="13.5" x14ac:dyDescent="0.15">
      <c r="H209" s="295"/>
    </row>
    <row r="210" spans="8:8" ht="13.5" x14ac:dyDescent="0.15">
      <c r="H210" s="295"/>
    </row>
    <row r="211" spans="8:8" ht="13.5" x14ac:dyDescent="0.15">
      <c r="H211" s="295"/>
    </row>
    <row r="212" spans="8:8" ht="13.5" x14ac:dyDescent="0.15">
      <c r="H212" s="295"/>
    </row>
    <row r="213" spans="8:8" ht="13.5" x14ac:dyDescent="0.15">
      <c r="H213" s="295"/>
    </row>
    <row r="214" spans="8:8" ht="13.5" x14ac:dyDescent="0.15">
      <c r="H214" s="295"/>
    </row>
    <row r="215" spans="8:8" ht="13.5" x14ac:dyDescent="0.15">
      <c r="H215" s="295"/>
    </row>
    <row r="216" spans="8:8" ht="13.5" x14ac:dyDescent="0.15">
      <c r="H216" s="295"/>
    </row>
    <row r="217" spans="8:8" ht="13.5" x14ac:dyDescent="0.15">
      <c r="H217" s="295"/>
    </row>
    <row r="218" spans="8:8" ht="13.5" x14ac:dyDescent="0.15">
      <c r="H218" s="295"/>
    </row>
    <row r="219" spans="8:8" ht="13.5" x14ac:dyDescent="0.15">
      <c r="H219" s="295"/>
    </row>
    <row r="220" spans="8:8" ht="13.5" x14ac:dyDescent="0.15">
      <c r="H220" s="295"/>
    </row>
    <row r="221" spans="8:8" ht="13.5" x14ac:dyDescent="0.15">
      <c r="H221" s="295"/>
    </row>
    <row r="222" spans="8:8" ht="13.5" x14ac:dyDescent="0.15">
      <c r="H222" s="295"/>
    </row>
    <row r="223" spans="8:8" ht="13.5" x14ac:dyDescent="0.15">
      <c r="H223" s="295"/>
    </row>
    <row r="224" spans="8:8" ht="13.5" x14ac:dyDescent="0.15">
      <c r="H224" s="295"/>
    </row>
    <row r="225" spans="8:8" ht="13.5" x14ac:dyDescent="0.15">
      <c r="H225" s="295"/>
    </row>
    <row r="226" spans="8:8" ht="13.5" x14ac:dyDescent="0.15">
      <c r="H226" s="295"/>
    </row>
    <row r="227" spans="8:8" ht="13.5" x14ac:dyDescent="0.15">
      <c r="H227" s="295"/>
    </row>
    <row r="228" spans="8:8" ht="13.5" x14ac:dyDescent="0.15">
      <c r="H228" s="295"/>
    </row>
    <row r="229" spans="8:8" ht="13.5" x14ac:dyDescent="0.15">
      <c r="H229" s="295"/>
    </row>
    <row r="230" spans="8:8" ht="13.5" x14ac:dyDescent="0.15">
      <c r="H230" s="295"/>
    </row>
    <row r="231" spans="8:8" ht="13.5" x14ac:dyDescent="0.15">
      <c r="H231" s="295"/>
    </row>
    <row r="232" spans="8:8" ht="13.5" x14ac:dyDescent="0.15">
      <c r="H232" s="295"/>
    </row>
    <row r="233" spans="8:8" ht="13.5" x14ac:dyDescent="0.15">
      <c r="H233" s="295"/>
    </row>
    <row r="234" spans="8:8" ht="13.5" x14ac:dyDescent="0.15">
      <c r="H234" s="295"/>
    </row>
    <row r="235" spans="8:8" ht="13.5" x14ac:dyDescent="0.15">
      <c r="H235" s="295"/>
    </row>
    <row r="236" spans="8:8" ht="13.5" x14ac:dyDescent="0.15">
      <c r="H236" s="295"/>
    </row>
    <row r="237" spans="8:8" ht="13.5" x14ac:dyDescent="0.15">
      <c r="H237" s="295"/>
    </row>
    <row r="238" spans="8:8" ht="13.5" x14ac:dyDescent="0.15">
      <c r="H238" s="295"/>
    </row>
    <row r="239" spans="8:8" ht="13.5" x14ac:dyDescent="0.15">
      <c r="H239" s="295"/>
    </row>
    <row r="240" spans="8:8" ht="13.5" x14ac:dyDescent="0.15">
      <c r="H240" s="295"/>
    </row>
    <row r="241" spans="8:8" ht="13.5" x14ac:dyDescent="0.15">
      <c r="H241" s="295"/>
    </row>
    <row r="242" spans="8:8" ht="13.5" x14ac:dyDescent="0.15">
      <c r="H242" s="295"/>
    </row>
    <row r="243" spans="8:8" ht="13.5" x14ac:dyDescent="0.15">
      <c r="H243" s="295"/>
    </row>
    <row r="244" spans="8:8" ht="13.5" x14ac:dyDescent="0.15">
      <c r="H244" s="295"/>
    </row>
    <row r="245" spans="8:8" ht="13.5" x14ac:dyDescent="0.15">
      <c r="H245" s="295"/>
    </row>
    <row r="246" spans="8:8" ht="13.5" x14ac:dyDescent="0.15">
      <c r="H246" s="295"/>
    </row>
    <row r="247" spans="8:8" ht="13.5" x14ac:dyDescent="0.15">
      <c r="H247" s="295"/>
    </row>
    <row r="248" spans="8:8" ht="13.5" x14ac:dyDescent="0.15">
      <c r="H248" s="295"/>
    </row>
    <row r="249" spans="8:8" ht="13.5" x14ac:dyDescent="0.15">
      <c r="H249" s="295"/>
    </row>
    <row r="250" spans="8:8" ht="13.5" x14ac:dyDescent="0.15">
      <c r="H250" s="295"/>
    </row>
    <row r="251" spans="8:8" ht="13.5" x14ac:dyDescent="0.15">
      <c r="H251" s="295"/>
    </row>
    <row r="252" spans="8:8" ht="13.5" x14ac:dyDescent="0.15">
      <c r="H252" s="295"/>
    </row>
    <row r="253" spans="8:8" ht="13.5" x14ac:dyDescent="0.15">
      <c r="H253" s="295"/>
    </row>
    <row r="254" spans="8:8" ht="13.5" x14ac:dyDescent="0.15">
      <c r="H254" s="295"/>
    </row>
    <row r="255" spans="8:8" ht="13.5" x14ac:dyDescent="0.15">
      <c r="H255" s="295"/>
    </row>
    <row r="256" spans="8:8" ht="13.5" x14ac:dyDescent="0.15">
      <c r="H256" s="295"/>
    </row>
    <row r="257" spans="8:8" ht="13.5" x14ac:dyDescent="0.15">
      <c r="H257" s="295"/>
    </row>
    <row r="258" spans="8:8" ht="13.5" x14ac:dyDescent="0.15">
      <c r="H258" s="295"/>
    </row>
    <row r="259" spans="8:8" ht="13.5" x14ac:dyDescent="0.15">
      <c r="H259" s="295"/>
    </row>
    <row r="260" spans="8:8" ht="13.5" x14ac:dyDescent="0.15">
      <c r="H260" s="295"/>
    </row>
    <row r="261" spans="8:8" ht="13.5" x14ac:dyDescent="0.15">
      <c r="H261" s="295"/>
    </row>
    <row r="262" spans="8:8" ht="13.5" x14ac:dyDescent="0.15">
      <c r="H262" s="295"/>
    </row>
    <row r="263" spans="8:8" ht="13.5" x14ac:dyDescent="0.15">
      <c r="H263" s="295"/>
    </row>
    <row r="264" spans="8:8" ht="13.5" x14ac:dyDescent="0.15">
      <c r="H264" s="295"/>
    </row>
    <row r="265" spans="8:8" ht="13.5" x14ac:dyDescent="0.15">
      <c r="H265" s="295"/>
    </row>
    <row r="266" spans="8:8" ht="13.5" x14ac:dyDescent="0.15">
      <c r="H266" s="295"/>
    </row>
    <row r="267" spans="8:8" ht="13.5" x14ac:dyDescent="0.15">
      <c r="H267" s="295"/>
    </row>
    <row r="268" spans="8:8" ht="13.5" x14ac:dyDescent="0.15">
      <c r="H268" s="295"/>
    </row>
    <row r="269" spans="8:8" ht="13.5" x14ac:dyDescent="0.15">
      <c r="H269" s="295"/>
    </row>
    <row r="270" spans="8:8" ht="13.5" x14ac:dyDescent="0.15">
      <c r="H270" s="295"/>
    </row>
    <row r="271" spans="8:8" ht="13.5" x14ac:dyDescent="0.15">
      <c r="H271" s="295"/>
    </row>
    <row r="272" spans="8:8" ht="13.5" x14ac:dyDescent="0.15">
      <c r="H272" s="295"/>
    </row>
    <row r="273" spans="8:8" ht="13.5" x14ac:dyDescent="0.15">
      <c r="H273" s="295"/>
    </row>
    <row r="274" spans="8:8" ht="13.5" x14ac:dyDescent="0.15">
      <c r="H274" s="295"/>
    </row>
    <row r="275" spans="8:8" ht="13.5" x14ac:dyDescent="0.15">
      <c r="H275" s="295"/>
    </row>
    <row r="276" spans="8:8" ht="13.5" x14ac:dyDescent="0.15">
      <c r="H276" s="295"/>
    </row>
    <row r="277" spans="8:8" ht="13.5" x14ac:dyDescent="0.15">
      <c r="H277" s="295"/>
    </row>
    <row r="278" spans="8:8" ht="13.5" x14ac:dyDescent="0.15">
      <c r="H278" s="295"/>
    </row>
    <row r="279" spans="8:8" ht="13.5" x14ac:dyDescent="0.15">
      <c r="H279" s="295"/>
    </row>
    <row r="280" spans="8:8" ht="13.5" x14ac:dyDescent="0.15">
      <c r="H280" s="295"/>
    </row>
    <row r="281" spans="8:8" ht="13.5" x14ac:dyDescent="0.15">
      <c r="H281" s="295"/>
    </row>
    <row r="282" spans="8:8" ht="13.5" x14ac:dyDescent="0.15">
      <c r="H282" s="295"/>
    </row>
    <row r="283" spans="8:8" ht="13.5" x14ac:dyDescent="0.15">
      <c r="H283" s="295"/>
    </row>
    <row r="284" spans="8:8" ht="13.5" x14ac:dyDescent="0.15">
      <c r="H284" s="295"/>
    </row>
    <row r="285" spans="8:8" ht="13.5" x14ac:dyDescent="0.15">
      <c r="H285" s="295"/>
    </row>
    <row r="286" spans="8:8" ht="13.5" x14ac:dyDescent="0.15">
      <c r="H286" s="295"/>
    </row>
    <row r="287" spans="8:8" ht="13.5" x14ac:dyDescent="0.15">
      <c r="H287" s="295"/>
    </row>
    <row r="288" spans="8:8" ht="13.5" x14ac:dyDescent="0.15">
      <c r="H288" s="295"/>
    </row>
    <row r="289" spans="8:8" ht="13.5" x14ac:dyDescent="0.15">
      <c r="H289" s="295"/>
    </row>
    <row r="290" spans="8:8" ht="13.5" x14ac:dyDescent="0.15">
      <c r="H290" s="295"/>
    </row>
    <row r="291" spans="8:8" ht="13.5" x14ac:dyDescent="0.15">
      <c r="H291" s="295"/>
    </row>
    <row r="292" spans="8:8" ht="13.5" x14ac:dyDescent="0.15">
      <c r="H292" s="295"/>
    </row>
    <row r="293" spans="8:8" ht="13.5" x14ac:dyDescent="0.15">
      <c r="H293" s="295"/>
    </row>
    <row r="294" spans="8:8" ht="13.5" x14ac:dyDescent="0.15">
      <c r="H294" s="295"/>
    </row>
    <row r="295" spans="8:8" ht="13.5" x14ac:dyDescent="0.15">
      <c r="H295" s="295"/>
    </row>
    <row r="296" spans="8:8" ht="13.5" x14ac:dyDescent="0.15">
      <c r="H296" s="295"/>
    </row>
    <row r="297" spans="8:8" ht="13.5" x14ac:dyDescent="0.15">
      <c r="H297" s="295"/>
    </row>
    <row r="298" spans="8:8" ht="13.5" x14ac:dyDescent="0.15">
      <c r="H298" s="295"/>
    </row>
    <row r="299" spans="8:8" ht="13.5" x14ac:dyDescent="0.15">
      <c r="H299" s="295"/>
    </row>
    <row r="300" spans="8:8" ht="13.5" x14ac:dyDescent="0.15">
      <c r="H300" s="295"/>
    </row>
    <row r="301" spans="8:8" ht="13.5" x14ac:dyDescent="0.15">
      <c r="H301" s="295"/>
    </row>
    <row r="302" spans="8:8" ht="13.5" x14ac:dyDescent="0.15">
      <c r="H302" s="295"/>
    </row>
    <row r="303" spans="8:8" ht="13.5" x14ac:dyDescent="0.15">
      <c r="H303" s="295"/>
    </row>
    <row r="304" spans="8:8" ht="13.5" x14ac:dyDescent="0.15">
      <c r="H304" s="295"/>
    </row>
    <row r="305" spans="8:8" ht="13.5" x14ac:dyDescent="0.15">
      <c r="H305" s="295"/>
    </row>
    <row r="306" spans="8:8" ht="13.5" x14ac:dyDescent="0.15">
      <c r="H306" s="295"/>
    </row>
    <row r="307" spans="8:8" ht="13.5" x14ac:dyDescent="0.15">
      <c r="H307" s="295"/>
    </row>
    <row r="308" spans="8:8" ht="13.5" x14ac:dyDescent="0.15">
      <c r="H308" s="295"/>
    </row>
    <row r="309" spans="8:8" ht="13.5" x14ac:dyDescent="0.15">
      <c r="H309" s="295"/>
    </row>
    <row r="310" spans="8:8" ht="13.5" x14ac:dyDescent="0.15">
      <c r="H310" s="295"/>
    </row>
    <row r="311" spans="8:8" ht="13.5" x14ac:dyDescent="0.15">
      <c r="H311" s="295"/>
    </row>
    <row r="312" spans="8:8" ht="13.5" x14ac:dyDescent="0.15">
      <c r="H312" s="295"/>
    </row>
    <row r="313" spans="8:8" ht="13.5" x14ac:dyDescent="0.15">
      <c r="H313" s="295"/>
    </row>
    <row r="314" spans="8:8" ht="13.5" x14ac:dyDescent="0.15">
      <c r="H314" s="295"/>
    </row>
    <row r="315" spans="8:8" ht="13.5" x14ac:dyDescent="0.15">
      <c r="H315" s="295"/>
    </row>
    <row r="316" spans="8:8" ht="13.5" x14ac:dyDescent="0.15">
      <c r="H316" s="295"/>
    </row>
    <row r="317" spans="8:8" ht="13.5" x14ac:dyDescent="0.15">
      <c r="H317" s="295"/>
    </row>
    <row r="318" spans="8:8" ht="13.5" x14ac:dyDescent="0.15">
      <c r="H318" s="295"/>
    </row>
    <row r="319" spans="8:8" ht="13.5" x14ac:dyDescent="0.15">
      <c r="H319" s="295"/>
    </row>
    <row r="320" spans="8:8" ht="13.5" x14ac:dyDescent="0.15">
      <c r="H320" s="295"/>
    </row>
    <row r="321" spans="8:8" ht="13.5" x14ac:dyDescent="0.15">
      <c r="H321" s="295"/>
    </row>
    <row r="322" spans="8:8" ht="13.5" x14ac:dyDescent="0.15">
      <c r="H322" s="295"/>
    </row>
    <row r="323" spans="8:8" ht="13.5" x14ac:dyDescent="0.15">
      <c r="H323" s="295"/>
    </row>
    <row r="324" spans="8:8" ht="13.5" x14ac:dyDescent="0.15">
      <c r="H324" s="295"/>
    </row>
    <row r="325" spans="8:8" ht="13.5" x14ac:dyDescent="0.15">
      <c r="H325" s="295"/>
    </row>
    <row r="326" spans="8:8" ht="13.5" x14ac:dyDescent="0.15">
      <c r="H326" s="295"/>
    </row>
    <row r="327" spans="8:8" ht="13.5" x14ac:dyDescent="0.15">
      <c r="H327" s="295"/>
    </row>
    <row r="328" spans="8:8" ht="13.5" x14ac:dyDescent="0.15">
      <c r="H328" s="295"/>
    </row>
    <row r="329" spans="8:8" ht="13.5" x14ac:dyDescent="0.15">
      <c r="H329" s="295"/>
    </row>
    <row r="330" spans="8:8" ht="13.5" x14ac:dyDescent="0.15">
      <c r="H330" s="295"/>
    </row>
    <row r="331" spans="8:8" ht="13.5" x14ac:dyDescent="0.15">
      <c r="H331" s="295"/>
    </row>
    <row r="332" spans="8:8" ht="13.5" x14ac:dyDescent="0.15">
      <c r="H332" s="295"/>
    </row>
    <row r="333" spans="8:8" ht="13.5" x14ac:dyDescent="0.15">
      <c r="H333" s="295"/>
    </row>
    <row r="334" spans="8:8" ht="13.5" x14ac:dyDescent="0.15">
      <c r="H334" s="295"/>
    </row>
    <row r="335" spans="8:8" ht="13.5" x14ac:dyDescent="0.15">
      <c r="H335" s="295"/>
    </row>
    <row r="336" spans="8:8" ht="13.5" x14ac:dyDescent="0.15">
      <c r="H336" s="295"/>
    </row>
    <row r="337" spans="8:8" ht="13.5" x14ac:dyDescent="0.15">
      <c r="H337" s="295"/>
    </row>
    <row r="338" spans="8:8" ht="13.5" x14ac:dyDescent="0.15">
      <c r="H338" s="295"/>
    </row>
    <row r="339" spans="8:8" ht="13.5" x14ac:dyDescent="0.15">
      <c r="H339" s="295"/>
    </row>
    <row r="340" spans="8:8" ht="13.5" x14ac:dyDescent="0.15">
      <c r="H340" s="295"/>
    </row>
    <row r="341" spans="8:8" ht="13.5" x14ac:dyDescent="0.15">
      <c r="H341" s="295"/>
    </row>
    <row r="342" spans="8:8" ht="13.5" x14ac:dyDescent="0.15">
      <c r="H342" s="295"/>
    </row>
    <row r="343" spans="8:8" ht="13.5" x14ac:dyDescent="0.15">
      <c r="H343" s="295"/>
    </row>
    <row r="344" spans="8:8" ht="13.5" x14ac:dyDescent="0.15">
      <c r="H344" s="295"/>
    </row>
    <row r="345" spans="8:8" ht="13.5" x14ac:dyDescent="0.15">
      <c r="H345" s="295"/>
    </row>
    <row r="346" spans="8:8" ht="13.5" x14ac:dyDescent="0.15">
      <c r="H346" s="295"/>
    </row>
    <row r="347" spans="8:8" ht="13.5" x14ac:dyDescent="0.15">
      <c r="H347" s="295"/>
    </row>
    <row r="348" spans="8:8" ht="13.5" x14ac:dyDescent="0.15">
      <c r="H348" s="295"/>
    </row>
    <row r="349" spans="8:8" ht="13.5" x14ac:dyDescent="0.15">
      <c r="H349" s="295"/>
    </row>
    <row r="350" spans="8:8" ht="13.5" x14ac:dyDescent="0.15">
      <c r="H350" s="295"/>
    </row>
    <row r="351" spans="8:8" ht="13.5" x14ac:dyDescent="0.15">
      <c r="H351" s="295"/>
    </row>
    <row r="352" spans="8:8" ht="13.5" x14ac:dyDescent="0.15">
      <c r="H352" s="295"/>
    </row>
    <row r="353" spans="8:8" ht="13.5" x14ac:dyDescent="0.15">
      <c r="H353" s="295"/>
    </row>
    <row r="354" spans="8:8" ht="13.5" x14ac:dyDescent="0.15">
      <c r="H354" s="295"/>
    </row>
    <row r="355" spans="8:8" ht="13.5" x14ac:dyDescent="0.15">
      <c r="H355" s="295"/>
    </row>
    <row r="356" spans="8:8" ht="13.5" x14ac:dyDescent="0.15">
      <c r="H356" s="295"/>
    </row>
    <row r="357" spans="8:8" ht="13.5" x14ac:dyDescent="0.15">
      <c r="H357" s="295"/>
    </row>
    <row r="358" spans="8:8" ht="13.5" x14ac:dyDescent="0.15">
      <c r="H358" s="295"/>
    </row>
    <row r="359" spans="8:8" ht="13.5" x14ac:dyDescent="0.15">
      <c r="H359" s="295"/>
    </row>
    <row r="360" spans="8:8" ht="13.5" x14ac:dyDescent="0.15">
      <c r="H360" s="295"/>
    </row>
    <row r="361" spans="8:8" ht="13.5" x14ac:dyDescent="0.15">
      <c r="H361" s="295"/>
    </row>
    <row r="362" spans="8:8" ht="13.5" x14ac:dyDescent="0.15">
      <c r="H362" s="295"/>
    </row>
    <row r="363" spans="8:8" ht="13.5" x14ac:dyDescent="0.15">
      <c r="H363" s="295"/>
    </row>
    <row r="364" spans="8:8" ht="13.5" x14ac:dyDescent="0.15">
      <c r="H364" s="295"/>
    </row>
    <row r="365" spans="8:8" ht="13.5" x14ac:dyDescent="0.15">
      <c r="H365" s="295"/>
    </row>
    <row r="366" spans="8:8" ht="13.5" x14ac:dyDescent="0.15">
      <c r="H366" s="295"/>
    </row>
    <row r="367" spans="8:8" ht="13.5" x14ac:dyDescent="0.15">
      <c r="H367" s="295"/>
    </row>
    <row r="368" spans="8:8" ht="13.5" x14ac:dyDescent="0.15">
      <c r="H368" s="295"/>
    </row>
    <row r="369" spans="8:8" ht="13.5" x14ac:dyDescent="0.15">
      <c r="H369" s="295"/>
    </row>
    <row r="370" spans="8:8" ht="13.5" x14ac:dyDescent="0.15">
      <c r="H370" s="295"/>
    </row>
  </sheetData>
  <mergeCells count="60">
    <mergeCell ref="R77:T77"/>
    <mergeCell ref="V77:W77"/>
    <mergeCell ref="V73:W73"/>
    <mergeCell ref="R74:T74"/>
    <mergeCell ref="V74:W74"/>
    <mergeCell ref="R75:T75"/>
    <mergeCell ref="V75:W75"/>
    <mergeCell ref="R76:T76"/>
    <mergeCell ref="V76:W76"/>
    <mergeCell ref="R73:T73"/>
    <mergeCell ref="P56:Q56"/>
    <mergeCell ref="P57:Q57"/>
    <mergeCell ref="P58:Q58"/>
    <mergeCell ref="P60:Q60"/>
    <mergeCell ref="R63:T63"/>
    <mergeCell ref="P55:Q55"/>
    <mergeCell ref="P38:Q38"/>
    <mergeCell ref="P39:Q39"/>
    <mergeCell ref="P40:Q40"/>
    <mergeCell ref="P43:Q43"/>
    <mergeCell ref="P44:Q44"/>
    <mergeCell ref="P45:Q45"/>
    <mergeCell ref="P46:Q46"/>
    <mergeCell ref="P49:Q49"/>
    <mergeCell ref="P50:Q50"/>
    <mergeCell ref="P51:Q51"/>
    <mergeCell ref="P52:Q52"/>
    <mergeCell ref="P35:Q35"/>
    <mergeCell ref="P24:Q24"/>
    <mergeCell ref="R25:T25"/>
    <mergeCell ref="V25:W25"/>
    <mergeCell ref="R26:T26"/>
    <mergeCell ref="V26:W26"/>
    <mergeCell ref="R27:T27"/>
    <mergeCell ref="V27:W27"/>
    <mergeCell ref="R28:T28"/>
    <mergeCell ref="V28:W28"/>
    <mergeCell ref="R29:T29"/>
    <mergeCell ref="V29:W29"/>
    <mergeCell ref="V32:W32"/>
    <mergeCell ref="P22:Q22"/>
    <mergeCell ref="V22:W22"/>
    <mergeCell ref="B8:G8"/>
    <mergeCell ref="C9:G9"/>
    <mergeCell ref="D10:G10"/>
    <mergeCell ref="P13:Q13"/>
    <mergeCell ref="P14:Q14"/>
    <mergeCell ref="P15:Q15"/>
    <mergeCell ref="P18:Q18"/>
    <mergeCell ref="P19:Q19"/>
    <mergeCell ref="V19:W19"/>
    <mergeCell ref="P20:Q20"/>
    <mergeCell ref="V20:W20"/>
    <mergeCell ref="P17:Q17"/>
    <mergeCell ref="A7:G7"/>
    <mergeCell ref="A1:Y1"/>
    <mergeCell ref="A4:G4"/>
    <mergeCell ref="J4:Y4"/>
    <mergeCell ref="L5:Y5"/>
    <mergeCell ref="A6:G6"/>
  </mergeCells>
  <phoneticPr fontId="12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  <rowBreaks count="1" manualBreakCount="1">
    <brk id="47" max="24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B1:F54"/>
  <sheetViews>
    <sheetView zoomScaleNormal="100" workbookViewId="0">
      <selection activeCell="H9" sqref="H9"/>
    </sheetView>
  </sheetViews>
  <sheetFormatPr defaultRowHeight="13.5" x14ac:dyDescent="0.15"/>
  <cols>
    <col min="1" max="1" width="2.6640625" customWidth="1"/>
    <col min="2" max="2" width="23" bestFit="1" customWidth="1"/>
    <col min="3" max="4" width="15.44140625" bestFit="1" customWidth="1"/>
    <col min="5" max="5" width="9.44140625" style="3" customWidth="1"/>
    <col min="6" max="6" width="28.88671875" customWidth="1"/>
    <col min="7" max="7" width="14.77734375" bestFit="1" customWidth="1"/>
  </cols>
  <sheetData>
    <row r="1" spans="2:6" ht="20.100000000000001" customHeight="1" x14ac:dyDescent="0.15">
      <c r="B1" s="51" t="s">
        <v>55</v>
      </c>
      <c r="C1" s="52" t="s">
        <v>104</v>
      </c>
      <c r="D1" s="52" t="s">
        <v>105</v>
      </c>
      <c r="E1" s="78" t="s">
        <v>18</v>
      </c>
      <c r="F1" s="53" t="s">
        <v>106</v>
      </c>
    </row>
    <row r="2" spans="2:6" ht="20.100000000000001" customHeight="1" x14ac:dyDescent="0.15">
      <c r="B2" s="54" t="s">
        <v>92</v>
      </c>
      <c r="C2" s="55" t="e">
        <f>+C3+C10+C13+C16+C17+C21+C24+C26+C31+C34+C38+C39+C45+C50</f>
        <v>#REF!</v>
      </c>
      <c r="D2" s="55" t="e">
        <f>+D3+D10+D13+D16+D17+D21+D24+D26+D31+D34+D38+D39+D45+D50</f>
        <v>#REF!</v>
      </c>
      <c r="E2" s="79">
        <v>-44991</v>
      </c>
      <c r="F2" s="56"/>
    </row>
    <row r="3" spans="2:6" ht="20.100000000000001" customHeight="1" thickBot="1" x14ac:dyDescent="0.2">
      <c r="B3" s="57" t="s">
        <v>93</v>
      </c>
      <c r="C3" s="58" t="e">
        <f>+#REF!</f>
        <v>#REF!</v>
      </c>
      <c r="D3" s="58" t="e">
        <f>+#REF!</f>
        <v>#REF!</v>
      </c>
      <c r="E3" s="80" t="e">
        <f>+C3-D3</f>
        <v>#REF!</v>
      </c>
      <c r="F3" s="59"/>
    </row>
    <row r="4" spans="2:6" ht="20.100000000000001" customHeight="1" thickTop="1" x14ac:dyDescent="0.15">
      <c r="B4" s="60" t="e">
        <f>+#REF!</f>
        <v>#REF!</v>
      </c>
      <c r="C4" s="61" t="e">
        <f>+#REF!</f>
        <v>#REF!</v>
      </c>
      <c r="D4" s="61" t="e">
        <f>+#REF!</f>
        <v>#REF!</v>
      </c>
      <c r="E4" s="81" t="e">
        <f>+C4-D4</f>
        <v>#REF!</v>
      </c>
      <c r="F4" s="62"/>
    </row>
    <row r="5" spans="2:6" x14ac:dyDescent="0.15">
      <c r="B5" s="63" t="e">
        <f>+#REF!</f>
        <v>#REF!</v>
      </c>
      <c r="C5" s="64" t="e">
        <f>+#REF!</f>
        <v>#REF!</v>
      </c>
      <c r="D5" s="64" t="e">
        <f>+#REF!</f>
        <v>#REF!</v>
      </c>
      <c r="E5" s="82" t="e">
        <f t="shared" ref="E5:E15" si="0">+C5-D5</f>
        <v>#REF!</v>
      </c>
      <c r="F5" s="65"/>
    </row>
    <row r="6" spans="2:6" ht="20.100000000000001" customHeight="1" x14ac:dyDescent="0.15">
      <c r="B6" s="63" t="e">
        <f>+#REF!</f>
        <v>#REF!</v>
      </c>
      <c r="C6" s="64" t="e">
        <f>+#REF!</f>
        <v>#REF!</v>
      </c>
      <c r="D6" s="64" t="e">
        <f>+#REF!</f>
        <v>#REF!</v>
      </c>
      <c r="E6" s="82" t="e">
        <f t="shared" si="0"/>
        <v>#REF!</v>
      </c>
      <c r="F6" s="66" t="s">
        <v>109</v>
      </c>
    </row>
    <row r="7" spans="2:6" ht="20.100000000000001" customHeight="1" x14ac:dyDescent="0.15">
      <c r="B7" s="63" t="e">
        <f>+#REF!</f>
        <v>#REF!</v>
      </c>
      <c r="C7" s="64" t="e">
        <f>+#REF!</f>
        <v>#REF!</v>
      </c>
      <c r="D7" s="64" t="e">
        <f>+#REF!</f>
        <v>#REF!</v>
      </c>
      <c r="E7" s="82" t="e">
        <f t="shared" si="0"/>
        <v>#REF!</v>
      </c>
      <c r="F7" s="66"/>
    </row>
    <row r="8" spans="2:6" ht="20.100000000000001" customHeight="1" x14ac:dyDescent="0.15">
      <c r="B8" s="63" t="e">
        <f>+#REF!</f>
        <v>#REF!</v>
      </c>
      <c r="C8" s="64" t="e">
        <f>+#REF!</f>
        <v>#REF!</v>
      </c>
      <c r="D8" s="64" t="e">
        <f>+#REF!</f>
        <v>#REF!</v>
      </c>
      <c r="E8" s="82" t="e">
        <f t="shared" si="0"/>
        <v>#REF!</v>
      </c>
      <c r="F8" s="66"/>
    </row>
    <row r="9" spans="2:6" ht="61.5" customHeight="1" x14ac:dyDescent="0.15">
      <c r="B9" s="63" t="e">
        <f>+#REF!</f>
        <v>#REF!</v>
      </c>
      <c r="C9" s="64" t="e">
        <f>+#REF!</f>
        <v>#REF!</v>
      </c>
      <c r="D9" s="64" t="e">
        <f>+#REF!</f>
        <v>#REF!</v>
      </c>
      <c r="E9" s="82" t="e">
        <f t="shared" si="0"/>
        <v>#REF!</v>
      </c>
      <c r="F9" s="65"/>
    </row>
    <row r="10" spans="2:6" ht="20.100000000000001" customHeight="1" x14ac:dyDescent="0.15">
      <c r="B10" s="68" t="s">
        <v>94</v>
      </c>
      <c r="C10" s="69" t="e">
        <f>+#REF!</f>
        <v>#REF!</v>
      </c>
      <c r="D10" s="69" t="e">
        <f>+#REF!</f>
        <v>#REF!</v>
      </c>
      <c r="E10" s="83" t="e">
        <f>+#REF!</f>
        <v>#REF!</v>
      </c>
      <c r="F10" s="70"/>
    </row>
    <row r="11" spans="2:6" ht="20.100000000000001" customHeight="1" x14ac:dyDescent="0.15">
      <c r="B11" s="63" t="e">
        <f>+#REF!</f>
        <v>#REF!</v>
      </c>
      <c r="C11" s="64" t="e">
        <f>+#REF!</f>
        <v>#REF!</v>
      </c>
      <c r="D11" s="64" t="e">
        <f>+#REF!</f>
        <v>#REF!</v>
      </c>
      <c r="E11" s="84" t="e">
        <f>+#REF!</f>
        <v>#REF!</v>
      </c>
      <c r="F11" s="67"/>
    </row>
    <row r="12" spans="2:6" ht="20.100000000000001" customHeight="1" x14ac:dyDescent="0.15">
      <c r="B12" s="63" t="e">
        <f>+#REF!</f>
        <v>#REF!</v>
      </c>
      <c r="C12" s="64" t="e">
        <f>+#REF!</f>
        <v>#REF!</v>
      </c>
      <c r="D12" s="64" t="e">
        <f>+#REF!</f>
        <v>#REF!</v>
      </c>
      <c r="E12" s="84" t="e">
        <f>+#REF!</f>
        <v>#REF!</v>
      </c>
      <c r="F12" s="67"/>
    </row>
    <row r="13" spans="2:6" ht="20.100000000000001" customHeight="1" x14ac:dyDescent="0.15">
      <c r="B13" s="68" t="s">
        <v>95</v>
      </c>
      <c r="C13" s="69" t="e">
        <f>+#REF!</f>
        <v>#REF!</v>
      </c>
      <c r="D13" s="69" t="e">
        <f>+#REF!</f>
        <v>#REF!</v>
      </c>
      <c r="E13" s="85" t="e">
        <f t="shared" si="0"/>
        <v>#REF!</v>
      </c>
      <c r="F13" s="70"/>
    </row>
    <row r="14" spans="2:6" ht="20.100000000000001" customHeight="1" x14ac:dyDescent="0.15">
      <c r="B14" s="63" t="e">
        <f>+#REF!</f>
        <v>#REF!</v>
      </c>
      <c r="C14" s="64" t="e">
        <f>+#REF!</f>
        <v>#REF!</v>
      </c>
      <c r="D14" s="64" t="e">
        <f>+#REF!</f>
        <v>#REF!</v>
      </c>
      <c r="E14" s="82" t="e">
        <f t="shared" si="0"/>
        <v>#REF!</v>
      </c>
      <c r="F14" s="67"/>
    </row>
    <row r="15" spans="2:6" ht="20.100000000000001" customHeight="1" x14ac:dyDescent="0.15">
      <c r="B15" s="63" t="e">
        <f>+#REF!</f>
        <v>#REF!</v>
      </c>
      <c r="C15" s="64" t="e">
        <f>+#REF!</f>
        <v>#REF!</v>
      </c>
      <c r="D15" s="64" t="e">
        <f>+#REF!</f>
        <v>#REF!</v>
      </c>
      <c r="E15" s="82" t="e">
        <f t="shared" si="0"/>
        <v>#REF!</v>
      </c>
      <c r="F15" s="67"/>
    </row>
    <row r="16" spans="2:6" ht="20.100000000000001" customHeight="1" x14ac:dyDescent="0.15">
      <c r="B16" s="68" t="s">
        <v>96</v>
      </c>
      <c r="C16" s="69" t="e">
        <f>+#REF!</f>
        <v>#REF!</v>
      </c>
      <c r="D16" s="69" t="e">
        <f>+#REF!</f>
        <v>#REF!</v>
      </c>
      <c r="E16" s="83" t="e">
        <f>+#REF!</f>
        <v>#REF!</v>
      </c>
      <c r="F16" s="70"/>
    </row>
    <row r="17" spans="2:6" ht="20.100000000000001" customHeight="1" x14ac:dyDescent="0.15">
      <c r="B17" s="68" t="s">
        <v>97</v>
      </c>
      <c r="C17" s="69" t="e">
        <f>+#REF!</f>
        <v>#REF!</v>
      </c>
      <c r="D17" s="69" t="e">
        <f>+#REF!</f>
        <v>#REF!</v>
      </c>
      <c r="E17" s="83" t="e">
        <f>+#REF!</f>
        <v>#REF!</v>
      </c>
      <c r="F17" s="70"/>
    </row>
    <row r="18" spans="2:6" ht="20.100000000000001" customHeight="1" x14ac:dyDescent="0.15">
      <c r="B18" s="63" t="e">
        <f>+#REF!</f>
        <v>#REF!</v>
      </c>
      <c r="C18" s="64" t="e">
        <f>+#REF!</f>
        <v>#REF!</v>
      </c>
      <c r="D18" s="64" t="e">
        <f>+#REF!</f>
        <v>#REF!</v>
      </c>
      <c r="E18" s="84" t="e">
        <f>+#REF!</f>
        <v>#REF!</v>
      </c>
      <c r="F18" s="67"/>
    </row>
    <row r="19" spans="2:6" ht="20.100000000000001" customHeight="1" x14ac:dyDescent="0.15">
      <c r="B19" s="71" t="e">
        <f>+#REF!</f>
        <v>#REF!</v>
      </c>
      <c r="C19" s="72" t="e">
        <f>+#REF!</f>
        <v>#REF!</v>
      </c>
      <c r="D19" s="72" t="e">
        <f>+#REF!</f>
        <v>#REF!</v>
      </c>
      <c r="E19" s="86" t="e">
        <f>+#REF!</f>
        <v>#REF!</v>
      </c>
      <c r="F19" s="73"/>
    </row>
    <row r="20" spans="2:6" ht="20.100000000000001" customHeight="1" x14ac:dyDescent="0.15">
      <c r="B20" s="71" t="e">
        <f>+#REF!</f>
        <v>#REF!</v>
      </c>
      <c r="C20" s="72" t="e">
        <f>+#REF!</f>
        <v>#REF!</v>
      </c>
      <c r="D20" s="72" t="e">
        <f>+#REF!</f>
        <v>#REF!</v>
      </c>
      <c r="E20" s="86" t="e">
        <f>+#REF!</f>
        <v>#REF!</v>
      </c>
      <c r="F20" s="73"/>
    </row>
    <row r="21" spans="2:6" ht="20.100000000000001" customHeight="1" x14ac:dyDescent="0.15">
      <c r="B21" s="68" t="s">
        <v>19</v>
      </c>
      <c r="C21" s="69" t="e">
        <f>+#REF!</f>
        <v>#REF!</v>
      </c>
      <c r="D21" s="69" t="e">
        <f>+#REF!</f>
        <v>#REF!</v>
      </c>
      <c r="E21" s="83" t="e">
        <f>+#REF!</f>
        <v>#REF!</v>
      </c>
      <c r="F21" s="70"/>
    </row>
    <row r="22" spans="2:6" ht="20.100000000000001" customHeight="1" x14ac:dyDescent="0.15">
      <c r="B22" s="71" t="e">
        <f>+#REF!</f>
        <v>#REF!</v>
      </c>
      <c r="C22" s="72" t="e">
        <f>+#REF!</f>
        <v>#REF!</v>
      </c>
      <c r="D22" s="72" t="e">
        <f>+#REF!</f>
        <v>#REF!</v>
      </c>
      <c r="E22" s="86" t="e">
        <f>+#REF!</f>
        <v>#REF!</v>
      </c>
      <c r="F22" s="73"/>
    </row>
    <row r="23" spans="2:6" ht="20.100000000000001" customHeight="1" x14ac:dyDescent="0.15">
      <c r="B23" s="71" t="e">
        <f>+#REF!</f>
        <v>#REF!</v>
      </c>
      <c r="C23" s="72" t="e">
        <f>+#REF!</f>
        <v>#REF!</v>
      </c>
      <c r="D23" s="72" t="e">
        <f>+#REF!</f>
        <v>#REF!</v>
      </c>
      <c r="E23" s="86" t="e">
        <f>+#REF!</f>
        <v>#REF!</v>
      </c>
      <c r="F23" s="73"/>
    </row>
    <row r="24" spans="2:6" ht="20.100000000000001" customHeight="1" x14ac:dyDescent="0.15">
      <c r="B24" s="68" t="s">
        <v>98</v>
      </c>
      <c r="C24" s="69" t="e">
        <f>+#REF!</f>
        <v>#REF!</v>
      </c>
      <c r="D24" s="69" t="e">
        <f>+#REF!</f>
        <v>#REF!</v>
      </c>
      <c r="E24" s="83" t="e">
        <f>+#REF!</f>
        <v>#REF!</v>
      </c>
      <c r="F24" s="70"/>
    </row>
    <row r="25" spans="2:6" ht="20.100000000000001" customHeight="1" x14ac:dyDescent="0.15">
      <c r="B25" s="71" t="s">
        <v>99</v>
      </c>
      <c r="C25" s="72" t="e">
        <f>+#REF!</f>
        <v>#REF!</v>
      </c>
      <c r="D25" s="72" t="e">
        <f>+#REF!</f>
        <v>#REF!</v>
      </c>
      <c r="E25" s="86" t="e">
        <f>+#REF!</f>
        <v>#REF!</v>
      </c>
      <c r="F25" s="73"/>
    </row>
    <row r="26" spans="2:6" ht="20.100000000000001" customHeight="1" x14ac:dyDescent="0.15">
      <c r="B26" s="68" t="s">
        <v>101</v>
      </c>
      <c r="C26" s="69" t="e">
        <f>+#REF!</f>
        <v>#REF!</v>
      </c>
      <c r="D26" s="69" t="e">
        <f>+#REF!</f>
        <v>#REF!</v>
      </c>
      <c r="E26" s="83" t="e">
        <f>+#REF!</f>
        <v>#REF!</v>
      </c>
      <c r="F26" s="70"/>
    </row>
    <row r="27" spans="2:6" s="4" customFormat="1" ht="20.100000000000001" customHeight="1" x14ac:dyDescent="0.15">
      <c r="B27" s="71" t="s">
        <v>100</v>
      </c>
      <c r="C27" s="72" t="e">
        <f>+#REF!</f>
        <v>#REF!</v>
      </c>
      <c r="D27" s="72" t="e">
        <f>+#REF!</f>
        <v>#REF!</v>
      </c>
      <c r="E27" s="86" t="e">
        <f>+#REF!</f>
        <v>#REF!</v>
      </c>
      <c r="F27" s="74"/>
    </row>
    <row r="28" spans="2:6" s="4" customFormat="1" ht="20.100000000000001" customHeight="1" x14ac:dyDescent="0.15">
      <c r="B28" s="71" t="e">
        <f>+#REF!</f>
        <v>#REF!</v>
      </c>
      <c r="C28" s="72" t="e">
        <f>+#REF!</f>
        <v>#REF!</v>
      </c>
      <c r="D28" s="72" t="e">
        <f>+#REF!</f>
        <v>#REF!</v>
      </c>
      <c r="E28" s="86" t="e">
        <f>+#REF!</f>
        <v>#REF!</v>
      </c>
      <c r="F28" s="73"/>
    </row>
    <row r="29" spans="2:6" s="4" customFormat="1" ht="20.100000000000001" customHeight="1" x14ac:dyDescent="0.15">
      <c r="B29" s="71" t="s">
        <v>69</v>
      </c>
      <c r="C29" s="72" t="e">
        <f>+#REF!</f>
        <v>#REF!</v>
      </c>
      <c r="D29" s="72" t="e">
        <f>+#REF!</f>
        <v>#REF!</v>
      </c>
      <c r="E29" s="86" t="e">
        <f>+#REF!</f>
        <v>#REF!</v>
      </c>
      <c r="F29" s="73"/>
    </row>
    <row r="30" spans="2:6" s="4" customFormat="1" ht="20.100000000000001" customHeight="1" x14ac:dyDescent="0.15">
      <c r="B30" s="71" t="s">
        <v>23</v>
      </c>
      <c r="C30" s="72" t="e">
        <f>+#REF!</f>
        <v>#REF!</v>
      </c>
      <c r="D30" s="72" t="e">
        <f>+#REF!</f>
        <v>#REF!</v>
      </c>
      <c r="E30" s="86" t="e">
        <f>+#REF!</f>
        <v>#REF!</v>
      </c>
      <c r="F30" s="74"/>
    </row>
    <row r="31" spans="2:6" s="4" customFormat="1" ht="20.100000000000001" customHeight="1" x14ac:dyDescent="0.15">
      <c r="B31" s="68" t="s">
        <v>102</v>
      </c>
      <c r="C31" s="69" t="e">
        <f>+#REF!</f>
        <v>#REF!</v>
      </c>
      <c r="D31" s="69" t="e">
        <f>+#REF!</f>
        <v>#REF!</v>
      </c>
      <c r="E31" s="83" t="e">
        <f>+#REF!</f>
        <v>#REF!</v>
      </c>
      <c r="F31" s="70"/>
    </row>
    <row r="32" spans="2:6" s="4" customFormat="1" ht="20.100000000000001" customHeight="1" x14ac:dyDescent="0.15">
      <c r="B32" s="71" t="e">
        <f>+#REF!</f>
        <v>#REF!</v>
      </c>
      <c r="C32" s="72" t="e">
        <f>+#REF!</f>
        <v>#REF!</v>
      </c>
      <c r="D32" s="72" t="e">
        <f>+#REF!</f>
        <v>#REF!</v>
      </c>
      <c r="E32" s="86" t="e">
        <f>+#REF!</f>
        <v>#REF!</v>
      </c>
      <c r="F32" s="74"/>
    </row>
    <row r="33" spans="2:6" s="4" customFormat="1" ht="20.100000000000001" customHeight="1" x14ac:dyDescent="0.15">
      <c r="B33" s="71" t="e">
        <f>+#REF!</f>
        <v>#REF!</v>
      </c>
      <c r="C33" s="72" t="e">
        <f>+#REF!</f>
        <v>#REF!</v>
      </c>
      <c r="D33" s="72" t="e">
        <f>+#REF!</f>
        <v>#REF!</v>
      </c>
      <c r="E33" s="86" t="e">
        <f>+#REF!</f>
        <v>#REF!</v>
      </c>
      <c r="F33" s="74"/>
    </row>
    <row r="34" spans="2:6" s="4" customFormat="1" ht="20.100000000000001" customHeight="1" x14ac:dyDescent="0.15">
      <c r="B34" s="68" t="s">
        <v>103</v>
      </c>
      <c r="C34" s="69" t="e">
        <f>+#REF!</f>
        <v>#REF!</v>
      </c>
      <c r="D34" s="69" t="e">
        <f>+#REF!</f>
        <v>#REF!</v>
      </c>
      <c r="E34" s="83" t="e">
        <f>+#REF!</f>
        <v>#REF!</v>
      </c>
      <c r="F34" s="70"/>
    </row>
    <row r="35" spans="2:6" ht="20.100000000000001" customHeight="1" x14ac:dyDescent="0.15">
      <c r="B35" s="71" t="e">
        <f>+#REF!</f>
        <v>#REF!</v>
      </c>
      <c r="C35" s="72" t="e">
        <f>+#REF!</f>
        <v>#REF!</v>
      </c>
      <c r="D35" s="72" t="e">
        <f>+#REF!</f>
        <v>#REF!</v>
      </c>
      <c r="E35" s="86" t="e">
        <f>+#REF!</f>
        <v>#REF!</v>
      </c>
      <c r="F35" s="74" t="s">
        <v>107</v>
      </c>
    </row>
    <row r="36" spans="2:6" ht="20.100000000000001" customHeight="1" x14ac:dyDescent="0.15">
      <c r="B36" s="71" t="e">
        <f>+#REF!</f>
        <v>#REF!</v>
      </c>
      <c r="C36" s="72" t="e">
        <f>+#REF!</f>
        <v>#REF!</v>
      </c>
      <c r="D36" s="72" t="e">
        <f>+#REF!</f>
        <v>#REF!</v>
      </c>
      <c r="E36" s="86" t="e">
        <f>+#REF!</f>
        <v>#REF!</v>
      </c>
      <c r="F36" s="73"/>
    </row>
    <row r="37" spans="2:6" ht="20.100000000000001" customHeight="1" x14ac:dyDescent="0.15">
      <c r="B37" s="71" t="e">
        <f>+#REF!</f>
        <v>#REF!</v>
      </c>
      <c r="C37" s="72" t="e">
        <f>+#REF!</f>
        <v>#REF!</v>
      </c>
      <c r="D37" s="72" t="e">
        <f>+#REF!</f>
        <v>#REF!</v>
      </c>
      <c r="E37" s="86" t="e">
        <f>+#REF!</f>
        <v>#REF!</v>
      </c>
      <c r="F37" s="74" t="s">
        <v>108</v>
      </c>
    </row>
    <row r="38" spans="2:6" ht="20.100000000000001" customHeight="1" x14ac:dyDescent="0.15">
      <c r="B38" s="68" t="e">
        <f>+#REF!</f>
        <v>#REF!</v>
      </c>
      <c r="C38" s="69" t="e">
        <f>+#REF!</f>
        <v>#REF!</v>
      </c>
      <c r="D38" s="69" t="e">
        <f>+#REF!</f>
        <v>#REF!</v>
      </c>
      <c r="E38" s="83" t="e">
        <f>+#REF!</f>
        <v>#REF!</v>
      </c>
      <c r="F38" s="70"/>
    </row>
    <row r="39" spans="2:6" ht="20.100000000000001" customHeight="1" x14ac:dyDescent="0.15">
      <c r="B39" s="68" t="e">
        <f>+#REF!</f>
        <v>#REF!</v>
      </c>
      <c r="C39" s="69" t="e">
        <f>+#REF!</f>
        <v>#REF!</v>
      </c>
      <c r="D39" s="69" t="e">
        <f>+#REF!</f>
        <v>#REF!</v>
      </c>
      <c r="E39" s="83" t="e">
        <f>+#REF!</f>
        <v>#REF!</v>
      </c>
      <c r="F39" s="70"/>
    </row>
    <row r="40" spans="2:6" ht="20.100000000000001" customHeight="1" x14ac:dyDescent="0.15">
      <c r="B40" s="71" t="e">
        <f>+#REF!</f>
        <v>#REF!</v>
      </c>
      <c r="C40" s="72" t="e">
        <f>+#REF!</f>
        <v>#REF!</v>
      </c>
      <c r="D40" s="72" t="e">
        <f>+#REF!</f>
        <v>#REF!</v>
      </c>
      <c r="E40" s="87" t="e">
        <f>+#REF!</f>
        <v>#REF!</v>
      </c>
      <c r="F40" s="73"/>
    </row>
    <row r="41" spans="2:6" ht="20.100000000000001" customHeight="1" x14ac:dyDescent="0.15">
      <c r="B41" s="71" t="e">
        <f>+#REF!</f>
        <v>#REF!</v>
      </c>
      <c r="C41" s="72" t="e">
        <f>+#REF!</f>
        <v>#REF!</v>
      </c>
      <c r="D41" s="72" t="e">
        <f>+#REF!</f>
        <v>#REF!</v>
      </c>
      <c r="E41" s="87" t="e">
        <f>+#REF!</f>
        <v>#REF!</v>
      </c>
      <c r="F41" s="73"/>
    </row>
    <row r="42" spans="2:6" ht="20.100000000000001" customHeight="1" x14ac:dyDescent="0.15">
      <c r="B42" s="71" t="e">
        <f>+#REF!</f>
        <v>#REF!</v>
      </c>
      <c r="C42" s="72" t="e">
        <f>+#REF!</f>
        <v>#REF!</v>
      </c>
      <c r="D42" s="72" t="e">
        <f>+#REF!</f>
        <v>#REF!</v>
      </c>
      <c r="E42" s="87" t="e">
        <f>+#REF!</f>
        <v>#REF!</v>
      </c>
      <c r="F42" s="73"/>
    </row>
    <row r="43" spans="2:6" ht="20.100000000000001" customHeight="1" x14ac:dyDescent="0.15">
      <c r="B43" s="71" t="e">
        <f>+#REF!</f>
        <v>#REF!</v>
      </c>
      <c r="C43" s="72" t="e">
        <f>+#REF!</f>
        <v>#REF!</v>
      </c>
      <c r="D43" s="72" t="e">
        <f>+#REF!</f>
        <v>#REF!</v>
      </c>
      <c r="E43" s="86" t="e">
        <f>+#REF!</f>
        <v>#REF!</v>
      </c>
      <c r="F43" s="73"/>
    </row>
    <row r="44" spans="2:6" ht="41.25" customHeight="1" x14ac:dyDescent="0.15">
      <c r="B44" s="71" t="e">
        <f>+#REF!</f>
        <v>#REF!</v>
      </c>
      <c r="C44" s="72" t="e">
        <f>+#REF!</f>
        <v>#REF!</v>
      </c>
      <c r="D44" s="72" t="e">
        <f>+#REF!</f>
        <v>#REF!</v>
      </c>
      <c r="E44" s="86" t="e">
        <f>+#REF!</f>
        <v>#REF!</v>
      </c>
      <c r="F44" s="89"/>
    </row>
    <row r="45" spans="2:6" ht="20.100000000000001" customHeight="1" x14ac:dyDescent="0.15">
      <c r="B45" s="68" t="s">
        <v>20</v>
      </c>
      <c r="C45" s="69" t="e">
        <f>+#REF!</f>
        <v>#REF!</v>
      </c>
      <c r="D45" s="69" t="e">
        <f>+#REF!</f>
        <v>#REF!</v>
      </c>
      <c r="E45" s="83" t="e">
        <f>+#REF!</f>
        <v>#REF!</v>
      </c>
      <c r="F45" s="70"/>
    </row>
    <row r="46" spans="2:6" ht="20.100000000000001" customHeight="1" x14ac:dyDescent="0.15">
      <c r="B46" s="71" t="e">
        <f>+#REF!</f>
        <v>#REF!</v>
      </c>
      <c r="C46" s="72" t="e">
        <f>+#REF!</f>
        <v>#REF!</v>
      </c>
      <c r="D46" s="72" t="e">
        <f>+#REF!</f>
        <v>#REF!</v>
      </c>
      <c r="E46" s="86" t="e">
        <f>+#REF!</f>
        <v>#REF!</v>
      </c>
      <c r="F46" s="74"/>
    </row>
    <row r="47" spans="2:6" ht="20.100000000000001" customHeight="1" x14ac:dyDescent="0.15">
      <c r="B47" s="71" t="e">
        <f>+#REF!</f>
        <v>#REF!</v>
      </c>
      <c r="C47" s="72" t="e">
        <f>+#REF!</f>
        <v>#REF!</v>
      </c>
      <c r="D47" s="72" t="e">
        <f>+#REF!</f>
        <v>#REF!</v>
      </c>
      <c r="E47" s="86" t="e">
        <f>+#REF!</f>
        <v>#REF!</v>
      </c>
      <c r="F47" s="74"/>
    </row>
    <row r="48" spans="2:6" ht="20.100000000000001" customHeight="1" x14ac:dyDescent="0.15">
      <c r="B48" s="71" t="e">
        <f>+#REF!</f>
        <v>#REF!</v>
      </c>
      <c r="C48" s="72" t="e">
        <f>+#REF!</f>
        <v>#REF!</v>
      </c>
      <c r="D48" s="72" t="e">
        <f>+#REF!</f>
        <v>#REF!</v>
      </c>
      <c r="E48" s="86" t="e">
        <f>+#REF!</f>
        <v>#REF!</v>
      </c>
      <c r="F48" s="73"/>
    </row>
    <row r="49" spans="2:6" ht="20.100000000000001" customHeight="1" x14ac:dyDescent="0.15">
      <c r="B49" s="71" t="e">
        <f>+#REF!</f>
        <v>#REF!</v>
      </c>
      <c r="C49" s="72" t="e">
        <f>+#REF!</f>
        <v>#REF!</v>
      </c>
      <c r="D49" s="72" t="e">
        <f>+#REF!</f>
        <v>#REF!</v>
      </c>
      <c r="E49" s="86" t="e">
        <f>+#REF!</f>
        <v>#REF!</v>
      </c>
      <c r="F49" s="74"/>
    </row>
    <row r="50" spans="2:6" ht="20.100000000000001" customHeight="1" thickBot="1" x14ac:dyDescent="0.2">
      <c r="B50" s="75" t="e">
        <f>+#REF!</f>
        <v>#REF!</v>
      </c>
      <c r="C50" s="76" t="e">
        <f>+#REF!</f>
        <v>#REF!</v>
      </c>
      <c r="D50" s="76" t="e">
        <f>+#REF!</f>
        <v>#REF!</v>
      </c>
      <c r="E50" s="88" t="e">
        <f>+#REF!</f>
        <v>#REF!</v>
      </c>
      <c r="F50" s="77"/>
    </row>
    <row r="52" spans="2:6" ht="20.100000000000001" customHeight="1" x14ac:dyDescent="0.15"/>
    <row r="53" spans="2:6" ht="20.100000000000001" customHeight="1" x14ac:dyDescent="0.15"/>
    <row r="54" spans="2:6" ht="19.5" customHeight="1" x14ac:dyDescent="0.15"/>
  </sheetData>
  <phoneticPr fontId="12" type="noConversion"/>
  <pageMargins left="0.59055118110236227" right="0.59055118110236227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12</vt:i4>
      </vt:variant>
    </vt:vector>
  </HeadingPairs>
  <TitlesOfParts>
    <vt:vector size="25" baseType="lpstr">
      <vt:lpstr>Ⅳ.특별회계</vt:lpstr>
      <vt:lpstr>3_1.1.수입예산명세서</vt:lpstr>
      <vt:lpstr>3_1.2지출예산명세서</vt:lpstr>
      <vt:lpstr>3_1.수입예산총괄</vt:lpstr>
      <vt:lpstr>3_2.지출예산총괄</vt:lpstr>
      <vt:lpstr>3_1.2지출예산명세서(1억8천)</vt:lpstr>
      <vt:lpstr>3_1.1.수입예산명세서3천만)</vt:lpstr>
      <vt:lpstr>3_1.2지출예산명세서(3천만)</vt:lpstr>
      <vt:lpstr>큰틀비교(보고용)</vt:lpstr>
      <vt:lpstr>2015년수익보고</vt:lpstr>
      <vt:lpstr>Sheet1</vt:lpstr>
      <vt:lpstr>2015 반영시</vt:lpstr>
      <vt:lpstr>2016 반영시 </vt:lpstr>
      <vt:lpstr>'3_1.1.수입예산명세서'!Print_Area</vt:lpstr>
      <vt:lpstr>'3_1.1.수입예산명세서3천만)'!Print_Area</vt:lpstr>
      <vt:lpstr>'3_1.2지출예산명세서'!Print_Area</vt:lpstr>
      <vt:lpstr>'3_1.2지출예산명세서(1억8천)'!Print_Area</vt:lpstr>
      <vt:lpstr>'3_1.2지출예산명세서(3천만)'!Print_Area</vt:lpstr>
      <vt:lpstr>'3_1.수입예산총괄'!Print_Area</vt:lpstr>
      <vt:lpstr>'3_2.지출예산총괄'!Print_Area</vt:lpstr>
      <vt:lpstr>'큰틀비교(보고용)'!Print_Area</vt:lpstr>
      <vt:lpstr>'3_1.1.수입예산명세서3천만)'!Print_Titles</vt:lpstr>
      <vt:lpstr>'3_1.2지출예산명세서'!Print_Titles</vt:lpstr>
      <vt:lpstr>'3_1.2지출예산명세서(1억8천)'!Print_Titles</vt:lpstr>
      <vt:lpstr>'3_1.2지출예산명세서(3천만)'!Print_Titles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신창하</dc:creator>
  <cp:lastModifiedBy>user</cp:lastModifiedBy>
  <cp:lastPrinted>2022-06-08T05:10:24Z</cp:lastPrinted>
  <dcterms:created xsi:type="dcterms:W3CDTF">2009-09-10T01:37:41Z</dcterms:created>
  <dcterms:modified xsi:type="dcterms:W3CDTF">2022-12-08T05:53:44Z</dcterms:modified>
</cp:coreProperties>
</file>